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05-Math-Financiére\01-Cour-Statistique-descriptives\01-Cour-Statistique-descriptives\Documents\"/>
    </mc:Choice>
  </mc:AlternateContent>
  <xr:revisionPtr revIDLastSave="0" documentId="8_{CA31C02E-0D91-4361-BE20-151B12963F32}" xr6:coauthVersionLast="47" xr6:coauthVersionMax="47" xr10:uidLastSave="{00000000-0000-0000-0000-000000000000}"/>
  <bookViews>
    <workbookView xWindow="23880" yWindow="-120" windowWidth="29040" windowHeight="15720" firstSheet="1" activeTab="3" xr2:uid="{87A7BE59-A4D1-4D51-B6FC-6205B313C44D}"/>
  </bookViews>
  <sheets>
    <sheet name="Mediane" sheetId="1" r:id="rId1"/>
    <sheet name="MENU" sheetId="16" r:id="rId2"/>
    <sheet name="Loi binomiale" sheetId="9" r:id="rId3"/>
    <sheet name="Loi normale" sheetId="17" r:id="rId4"/>
  </sheets>
  <definedNames>
    <definedName name="ci_x_ni">Mediane!$M$5:$M$9</definedName>
    <definedName name="Data_1">Mediane!$A$5:$M$9</definedName>
    <definedName name="nb_copie">Mediane!$C$5:$C$9</definedName>
    <definedName name="ni_ci">Mediane!$J$5:$J$20</definedName>
    <definedName name="serie_c03">#REF!</definedName>
    <definedName name="serie_c04">#REF!</definedName>
    <definedName name="serie_c07">#REF!</definedName>
    <definedName name="serie_c10">#REF!</definedName>
    <definedName name="serie_c13">#REF!</definedName>
    <definedName name="theore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7" l="1"/>
  <c r="N8" i="17"/>
  <c r="N7" i="17"/>
  <c r="N5" i="17"/>
  <c r="O11" i="17" s="1"/>
  <c r="A3" i="17"/>
  <c r="B2" i="17"/>
  <c r="O1" i="17"/>
  <c r="C1" i="17"/>
  <c r="C2" i="17" s="1"/>
  <c r="D1" i="17" l="1"/>
  <c r="C3" i="17"/>
  <c r="B3" i="17"/>
  <c r="A4" i="17"/>
  <c r="D4" i="17" l="1"/>
  <c r="C4" i="17"/>
  <c r="A5" i="17"/>
  <c r="B4" i="17"/>
  <c r="D2" i="17"/>
  <c r="E1" i="17"/>
  <c r="D3" i="17"/>
  <c r="A6" i="17" l="1"/>
  <c r="E5" i="17"/>
  <c r="D5" i="17"/>
  <c r="C5" i="17"/>
  <c r="B5" i="17"/>
  <c r="F1" i="17"/>
  <c r="E2" i="17"/>
  <c r="E3" i="17"/>
  <c r="E4" i="17"/>
  <c r="E6" i="17" l="1"/>
  <c r="D6" i="17"/>
  <c r="F6" i="17"/>
  <c r="C6" i="17"/>
  <c r="G6" i="17"/>
  <c r="B6" i="17"/>
  <c r="A7" i="17"/>
  <c r="F2" i="17"/>
  <c r="G1" i="17"/>
  <c r="F3" i="17"/>
  <c r="F4" i="17"/>
  <c r="F5" i="17"/>
  <c r="G3" i="17" l="1"/>
  <c r="G2" i="17"/>
  <c r="H1" i="17"/>
  <c r="G4" i="17"/>
  <c r="G5" i="17"/>
  <c r="F7" i="17"/>
  <c r="C7" i="17"/>
  <c r="B7" i="17"/>
  <c r="G7" i="17"/>
  <c r="E7" i="17"/>
  <c r="D7" i="17"/>
  <c r="A8" i="17"/>
  <c r="H7" i="17"/>
  <c r="B8" i="17" l="1"/>
  <c r="H8" i="17"/>
  <c r="E8" i="17"/>
  <c r="D8" i="17"/>
  <c r="C8" i="17"/>
  <c r="A9" i="17"/>
  <c r="G8" i="17"/>
  <c r="F8" i="17"/>
  <c r="I1" i="17"/>
  <c r="H3" i="17"/>
  <c r="H2" i="17"/>
  <c r="H4" i="17"/>
  <c r="H5" i="17"/>
  <c r="H6" i="17"/>
  <c r="H9" i="17" l="1"/>
  <c r="F9" i="17"/>
  <c r="G9" i="17"/>
  <c r="E9" i="17"/>
  <c r="D9" i="17"/>
  <c r="C9" i="17"/>
  <c r="B9" i="17"/>
  <c r="J9" i="17"/>
  <c r="I9" i="17"/>
  <c r="A10" i="17"/>
  <c r="J1" i="17"/>
  <c r="I3" i="17"/>
  <c r="I2" i="17"/>
  <c r="I4" i="17"/>
  <c r="I5" i="17"/>
  <c r="I6" i="17"/>
  <c r="I7" i="17"/>
  <c r="I8" i="17"/>
  <c r="K1" i="17" l="1"/>
  <c r="J2" i="17"/>
  <c r="J3" i="17"/>
  <c r="J4" i="17"/>
  <c r="J5" i="17"/>
  <c r="J6" i="17"/>
  <c r="J7" i="17"/>
  <c r="J8" i="17"/>
  <c r="A11" i="17"/>
  <c r="D10" i="17"/>
  <c r="J10" i="17"/>
  <c r="B10" i="17"/>
  <c r="F10" i="17"/>
  <c r="E10" i="17"/>
  <c r="H10" i="17"/>
  <c r="G10" i="17"/>
  <c r="C10" i="17"/>
  <c r="K10" i="17"/>
  <c r="I10" i="17"/>
  <c r="I11" i="17" l="1"/>
  <c r="G11" i="17"/>
  <c r="E11" i="17"/>
  <c r="D11" i="17"/>
  <c r="K11" i="17"/>
  <c r="J11" i="17"/>
  <c r="H11" i="17"/>
  <c r="F11" i="17"/>
  <c r="C11" i="17"/>
  <c r="B11" i="17"/>
  <c r="A12" i="17"/>
  <c r="K2" i="17"/>
  <c r="K3" i="17"/>
  <c r="K4" i="17"/>
  <c r="K5" i="17"/>
  <c r="K6" i="17"/>
  <c r="K7" i="17"/>
  <c r="K8" i="17"/>
  <c r="K9" i="17"/>
  <c r="E12" i="17" l="1"/>
  <c r="K12" i="17"/>
  <c r="C12" i="17"/>
  <c r="D12" i="17"/>
  <c r="B12" i="17"/>
  <c r="A13" i="17"/>
  <c r="J12" i="17"/>
  <c r="I12" i="17"/>
  <c r="H12" i="17"/>
  <c r="G12" i="17"/>
  <c r="F12" i="17"/>
  <c r="J13" i="17" l="1"/>
  <c r="B13" i="17"/>
  <c r="H13" i="17"/>
  <c r="D13" i="17"/>
  <c r="C13" i="17"/>
  <c r="A14" i="17"/>
  <c r="I13" i="17"/>
  <c r="G13" i="17"/>
  <c r="F13" i="17"/>
  <c r="E13" i="17"/>
  <c r="K13" i="17"/>
  <c r="G14" i="17" l="1"/>
  <c r="E14" i="17"/>
  <c r="C14" i="17"/>
  <c r="A15" i="17"/>
  <c r="B14" i="17"/>
  <c r="F14" i="17"/>
  <c r="D14" i="17"/>
  <c r="K14" i="17"/>
  <c r="J14" i="17"/>
  <c r="I14" i="17"/>
  <c r="H14" i="17"/>
  <c r="A16" i="17" l="1"/>
  <c r="D15" i="17"/>
  <c r="J15" i="17"/>
  <c r="B15" i="17"/>
  <c r="C15" i="17"/>
  <c r="H15" i="17"/>
  <c r="G15" i="17"/>
  <c r="F15" i="17"/>
  <c r="K15" i="17"/>
  <c r="I15" i="17"/>
  <c r="E15" i="17"/>
  <c r="I16" i="17" l="1"/>
  <c r="G16" i="17"/>
  <c r="C16" i="17"/>
  <c r="A17" i="17"/>
  <c r="B16" i="17"/>
  <c r="K16" i="17"/>
  <c r="J16" i="17"/>
  <c r="H16" i="17"/>
  <c r="F16" i="17"/>
  <c r="E16" i="17"/>
  <c r="D16" i="17"/>
  <c r="F17" i="17" l="1"/>
  <c r="A18" i="17"/>
  <c r="D17" i="17"/>
  <c r="B17" i="17"/>
  <c r="K17" i="17"/>
  <c r="J17" i="17"/>
  <c r="I17" i="17"/>
  <c r="H17" i="17"/>
  <c r="G17" i="17"/>
  <c r="E17" i="17"/>
  <c r="C17" i="17"/>
  <c r="K18" i="17" l="1"/>
  <c r="C18" i="17"/>
  <c r="I18" i="17"/>
  <c r="B18" i="17"/>
  <c r="A19" i="17"/>
  <c r="E18" i="17"/>
  <c r="D18" i="17"/>
  <c r="J18" i="17"/>
  <c r="H18" i="17"/>
  <c r="G18" i="17"/>
  <c r="F18" i="17"/>
  <c r="H19" i="17" l="1"/>
  <c r="F19" i="17"/>
  <c r="A20" i="17"/>
  <c r="B19" i="17"/>
  <c r="K19" i="17"/>
  <c r="G19" i="17"/>
  <c r="E19" i="17"/>
  <c r="D19" i="17"/>
  <c r="J19" i="17"/>
  <c r="I19" i="17"/>
  <c r="C19" i="17"/>
  <c r="E20" i="17" l="1"/>
  <c r="K20" i="17"/>
  <c r="C20" i="17"/>
  <c r="A21" i="17"/>
  <c r="J20" i="17"/>
  <c r="I20" i="17"/>
  <c r="H20" i="17"/>
  <c r="G20" i="17"/>
  <c r="B20" i="17"/>
  <c r="F20" i="17"/>
  <c r="D20" i="17"/>
  <c r="J21" i="17" l="1"/>
  <c r="B21" i="17"/>
  <c r="H21" i="17"/>
  <c r="A22" i="17"/>
  <c r="K21" i="17"/>
  <c r="I21" i="17"/>
  <c r="G21" i="17"/>
  <c r="F21" i="17"/>
  <c r="E21" i="17"/>
  <c r="D21" i="17"/>
  <c r="C21" i="17"/>
  <c r="G22" i="17" l="1"/>
  <c r="E22" i="17"/>
  <c r="K22" i="17"/>
  <c r="J22" i="17"/>
  <c r="C22" i="17"/>
  <c r="B22" i="17"/>
  <c r="D22" i="17"/>
  <c r="A23" i="17"/>
  <c r="I22" i="17"/>
  <c r="H22" i="17"/>
  <c r="F22" i="17"/>
  <c r="A24" i="17" l="1"/>
  <c r="D23" i="17"/>
  <c r="J23" i="17"/>
  <c r="B23" i="17"/>
  <c r="I23" i="17"/>
  <c r="K23" i="17"/>
  <c r="F23" i="17"/>
  <c r="E23" i="17"/>
  <c r="C23" i="17"/>
  <c r="H23" i="17"/>
  <c r="G23" i="17"/>
  <c r="I24" i="17" l="1"/>
  <c r="G24" i="17"/>
  <c r="F24" i="17"/>
  <c r="B24" i="17"/>
  <c r="A25" i="17"/>
  <c r="K24" i="17"/>
  <c r="J24" i="17"/>
  <c r="H24" i="17"/>
  <c r="D24" i="17"/>
  <c r="C24" i="17"/>
  <c r="E24" i="17"/>
  <c r="F25" i="17" l="1"/>
  <c r="A26" i="17"/>
  <c r="D25" i="17"/>
  <c r="K25" i="17"/>
  <c r="C25" i="17"/>
  <c r="B25" i="17"/>
  <c r="J25" i="17"/>
  <c r="I25" i="17"/>
  <c r="H25" i="17"/>
  <c r="G25" i="17"/>
  <c r="E25" i="17"/>
  <c r="K26" i="17" l="1"/>
  <c r="C26" i="17"/>
  <c r="I26" i="17"/>
  <c r="H26" i="17"/>
  <c r="E26" i="17"/>
  <c r="D26" i="17"/>
  <c r="G26" i="17"/>
  <c r="F26" i="17"/>
  <c r="B26" i="17"/>
  <c r="A27" i="17"/>
  <c r="J26" i="17"/>
  <c r="H27" i="17" l="1"/>
  <c r="F27" i="17"/>
  <c r="E27" i="17"/>
  <c r="G27" i="17"/>
  <c r="D27" i="17"/>
  <c r="A28" i="17"/>
  <c r="K27" i="17"/>
  <c r="J27" i="17"/>
  <c r="I27" i="17"/>
  <c r="C27" i="17"/>
  <c r="B27" i="17"/>
  <c r="E28" i="17" l="1"/>
  <c r="K28" i="17"/>
  <c r="C28" i="17"/>
  <c r="J28" i="17"/>
  <c r="B28" i="17"/>
  <c r="H28" i="17"/>
  <c r="G28" i="17"/>
  <c r="A29" i="17"/>
  <c r="I28" i="17"/>
  <c r="F28" i="17"/>
  <c r="D28" i="17"/>
  <c r="J29" i="17" l="1"/>
  <c r="B29" i="17"/>
  <c r="H29" i="17"/>
  <c r="G29" i="17"/>
  <c r="K29" i="17"/>
  <c r="I29" i="17"/>
  <c r="F29" i="17"/>
  <c r="E29" i="17"/>
  <c r="D29" i="17"/>
  <c r="C29" i="17"/>
  <c r="A30" i="17"/>
  <c r="G30" i="17" l="1"/>
  <c r="E30" i="17"/>
  <c r="A31" i="17"/>
  <c r="D30" i="17"/>
  <c r="K30" i="17"/>
  <c r="J30" i="17"/>
  <c r="I30" i="17"/>
  <c r="H30" i="17"/>
  <c r="F30" i="17"/>
  <c r="C30" i="17"/>
  <c r="B30" i="17"/>
  <c r="A32" i="17" l="1"/>
  <c r="D31" i="17"/>
  <c r="J31" i="17"/>
  <c r="B31" i="17"/>
  <c r="I31" i="17"/>
  <c r="E31" i="17"/>
  <c r="C31" i="17"/>
  <c r="H31" i="17"/>
  <c r="G31" i="17"/>
  <c r="F31" i="17"/>
  <c r="K31" i="17"/>
  <c r="I32" i="17" l="1"/>
  <c r="G32" i="17"/>
  <c r="F32" i="17"/>
  <c r="C32" i="17"/>
  <c r="B32" i="17"/>
  <c r="J32" i="17"/>
  <c r="H32" i="17"/>
  <c r="E32" i="17"/>
  <c r="A33" i="17"/>
  <c r="K32" i="17"/>
  <c r="D32" i="17"/>
  <c r="F33" i="17" l="1"/>
  <c r="A34" i="17"/>
  <c r="D33" i="17"/>
  <c r="K33" i="17"/>
  <c r="C33" i="17"/>
  <c r="E33" i="17"/>
  <c r="B33" i="17"/>
  <c r="J33" i="17"/>
  <c r="I33" i="17"/>
  <c r="H33" i="17"/>
  <c r="G33" i="17"/>
  <c r="K34" i="17" l="1"/>
  <c r="C34" i="17"/>
  <c r="I34" i="17"/>
  <c r="H34" i="17"/>
  <c r="F34" i="17"/>
  <c r="E34" i="17"/>
  <c r="D34" i="17"/>
  <c r="B34" i="17"/>
  <c r="G34" i="17"/>
  <c r="A35" i="17"/>
  <c r="J34" i="17"/>
  <c r="H35" i="17" l="1"/>
  <c r="F35" i="17"/>
  <c r="E35" i="17"/>
  <c r="I35" i="17"/>
  <c r="G35" i="17"/>
  <c r="K35" i="17"/>
  <c r="J35" i="17"/>
  <c r="D35" i="17"/>
  <c r="A36" i="17"/>
  <c r="C35" i="17"/>
  <c r="B35" i="17"/>
  <c r="E36" i="17" l="1"/>
  <c r="K36" i="17"/>
  <c r="C36" i="17"/>
  <c r="J36" i="17"/>
  <c r="B36" i="17"/>
  <c r="I36" i="17"/>
  <c r="H36" i="17"/>
  <c r="G36" i="17"/>
  <c r="F36" i="17"/>
  <c r="D36" i="17"/>
  <c r="A37" i="17"/>
  <c r="J37" i="17" l="1"/>
  <c r="B37" i="17"/>
  <c r="H37" i="17"/>
  <c r="G37" i="17"/>
  <c r="A38" i="17"/>
  <c r="K37" i="17"/>
  <c r="E37" i="17"/>
  <c r="D37" i="17"/>
  <c r="C37" i="17"/>
  <c r="I37" i="17"/>
  <c r="F37" i="17"/>
  <c r="G38" i="17" l="1"/>
  <c r="E38" i="17"/>
  <c r="A39" i="17"/>
  <c r="D38" i="17"/>
  <c r="K38" i="17"/>
  <c r="J38" i="17"/>
  <c r="I38" i="17"/>
  <c r="H38" i="17"/>
  <c r="F38" i="17"/>
  <c r="C38" i="17"/>
  <c r="B38" i="17"/>
  <c r="A40" i="17" l="1"/>
  <c r="D39" i="17"/>
  <c r="J39" i="17"/>
  <c r="B39" i="17"/>
  <c r="I39" i="17"/>
  <c r="C39" i="17"/>
  <c r="F39" i="17"/>
  <c r="E39" i="17"/>
  <c r="K39" i="17"/>
  <c r="H39" i="17"/>
  <c r="G39" i="17"/>
  <c r="M34" i="9"/>
  <c r="M33" i="9"/>
  <c r="L33" i="9"/>
  <c r="M32" i="9"/>
  <c r="L32" i="9"/>
  <c r="L31" i="9"/>
  <c r="M31" i="9"/>
  <c r="K31" i="9"/>
  <c r="J31" i="9"/>
  <c r="M29" i="9"/>
  <c r="M27" i="9"/>
  <c r="M28" i="9"/>
  <c r="M26" i="9"/>
  <c r="K28" i="9"/>
  <c r="K27" i="9"/>
  <c r="L28" i="9"/>
  <c r="L27" i="9"/>
  <c r="L26" i="9"/>
  <c r="K26" i="9"/>
  <c r="J27" i="9"/>
  <c r="J28" i="9"/>
  <c r="J26" i="9"/>
  <c r="I28" i="9"/>
  <c r="I27" i="9"/>
  <c r="I26" i="9"/>
  <c r="M23" i="9"/>
  <c r="L21" i="9"/>
  <c r="L20" i="9"/>
  <c r="K21" i="9"/>
  <c r="K20" i="9"/>
  <c r="I21" i="9"/>
  <c r="J21" i="9" s="1"/>
  <c r="M21" i="9" s="1"/>
  <c r="I20" i="9"/>
  <c r="J20" i="9"/>
  <c r="I17" i="9"/>
  <c r="J17" i="9" s="1"/>
  <c r="K17" i="9"/>
  <c r="K16" i="9"/>
  <c r="I16" i="9"/>
  <c r="J16" i="9"/>
  <c r="K15" i="9"/>
  <c r="K13" i="9"/>
  <c r="I15" i="9"/>
  <c r="J15" i="9" s="1"/>
  <c r="I13" i="9"/>
  <c r="H3" i="9"/>
  <c r="N7" i="9" s="1"/>
  <c r="P8" i="1"/>
  <c r="P6" i="1"/>
  <c r="P4" i="1"/>
  <c r="R24" i="1"/>
  <c r="T22" i="1"/>
  <c r="Q24" i="1" s="1"/>
  <c r="T21" i="1"/>
  <c r="T16" i="1"/>
  <c r="T15" i="1"/>
  <c r="J9" i="1"/>
  <c r="J5" i="1"/>
  <c r="I6" i="1"/>
  <c r="J6" i="1" s="1"/>
  <c r="I7" i="1"/>
  <c r="J7" i="1" s="1"/>
  <c r="I8" i="1"/>
  <c r="J8" i="1" s="1"/>
  <c r="I9" i="1"/>
  <c r="I5" i="1"/>
  <c r="D5" i="1"/>
  <c r="D6" i="1"/>
  <c r="D7" i="1"/>
  <c r="D8" i="1" s="1"/>
  <c r="D9" i="1" s="1"/>
  <c r="I40" i="17" l="1"/>
  <c r="G40" i="17"/>
  <c r="F40" i="17"/>
  <c r="D40" i="17"/>
  <c r="C40" i="17"/>
  <c r="B40" i="17"/>
  <c r="J40" i="17"/>
  <c r="H40" i="17"/>
  <c r="E40" i="17"/>
  <c r="A41" i="17"/>
  <c r="K40" i="17"/>
  <c r="M20" i="9"/>
  <c r="H4" i="9"/>
  <c r="J13" i="9"/>
  <c r="E6" i="1"/>
  <c r="E7" i="1" s="1"/>
  <c r="E8" i="1" s="1"/>
  <c r="E9" i="1" s="1"/>
  <c r="R18" i="1"/>
  <c r="S18" i="1" s="1"/>
  <c r="F9" i="1"/>
  <c r="F6" i="1"/>
  <c r="F5" i="1"/>
  <c r="G5" i="1" s="1"/>
  <c r="G6" i="1" s="1"/>
  <c r="G7" i="1" s="1"/>
  <c r="G8" i="1" s="1"/>
  <c r="G9" i="1" s="1"/>
  <c r="H5" i="1" s="1"/>
  <c r="H6" i="1" s="1"/>
  <c r="H7" i="1" s="1"/>
  <c r="H8" i="1" s="1"/>
  <c r="H9" i="1" s="1"/>
  <c r="F8" i="1"/>
  <c r="F7" i="1"/>
  <c r="Q18" i="1"/>
  <c r="S24" i="1"/>
  <c r="S28" i="1"/>
  <c r="F41" i="17" l="1"/>
  <c r="A42" i="17"/>
  <c r="D41" i="17"/>
  <c r="K41" i="17"/>
  <c r="C41" i="17"/>
  <c r="G41" i="17"/>
  <c r="E41" i="17"/>
  <c r="B41" i="17"/>
  <c r="J41" i="17"/>
  <c r="I41" i="17"/>
  <c r="H41" i="17"/>
  <c r="L17" i="9"/>
  <c r="M17" i="9" s="1"/>
  <c r="L13" i="9"/>
  <c r="L16" i="9"/>
  <c r="M16" i="9" s="1"/>
  <c r="L15" i="9"/>
  <c r="M15" i="9" s="1"/>
  <c r="M13" i="9"/>
  <c r="N9" i="9"/>
  <c r="N8" i="9"/>
  <c r="K6" i="1"/>
  <c r="L6" i="1" s="1"/>
  <c r="M6" i="1" s="1"/>
  <c r="K7" i="1"/>
  <c r="L7" i="1" s="1"/>
  <c r="M7" i="1" s="1"/>
  <c r="K9" i="1"/>
  <c r="L9" i="1" s="1"/>
  <c r="M9" i="1" s="1"/>
  <c r="K5" i="1"/>
  <c r="L5" i="1" s="1"/>
  <c r="M5" i="1" s="1"/>
  <c r="K8" i="1"/>
  <c r="L8" i="1" s="1"/>
  <c r="M8" i="1" s="1"/>
  <c r="K42" i="17" l="1"/>
  <c r="C42" i="17"/>
  <c r="I42" i="17"/>
  <c r="H42" i="17"/>
  <c r="G42" i="17"/>
  <c r="F42" i="17"/>
  <c r="E42" i="17"/>
  <c r="J42" i="17"/>
  <c r="D42" i="17"/>
  <c r="B42" i="17"/>
  <c r="M18" i="9"/>
  <c r="Q12" i="1"/>
  <c r="S32" i="1"/>
  <c r="S36" i="1" s="1"/>
  <c r="Q36" i="1" s="1"/>
</calcChain>
</file>

<file path=xl/sharedStrings.xml><?xml version="1.0" encoding="utf-8"?>
<sst xmlns="http://schemas.openxmlformats.org/spreadsheetml/2006/main" count="61" uniqueCount="54">
  <si>
    <t>Copies/Intervalles</t>
  </si>
  <si>
    <t>[ Intervalles [</t>
  </si>
  <si>
    <t>Effectif cumulé croissant</t>
  </si>
  <si>
    <t>Effectit cumulé décroissant</t>
  </si>
  <si>
    <t>Calcul de la médiane par les effectifs</t>
  </si>
  <si>
    <t>Soit</t>
  </si>
  <si>
    <t>Calcul de la médiane par les fréquences</t>
  </si>
  <si>
    <t>Calcul de la moyenne</t>
  </si>
  <si>
    <t>Calcul de la variance</t>
  </si>
  <si>
    <t>Calcul de l'écart type</t>
  </si>
  <si>
    <t>Echantillon de fromages</t>
  </si>
  <si>
    <t>L'usage de la Loi binomiale est justifier</t>
  </si>
  <si>
    <t>n</t>
  </si>
  <si>
    <t>p</t>
  </si>
  <si>
    <t>q</t>
  </si>
  <si>
    <t>Espérance</t>
  </si>
  <si>
    <t>E(X)</t>
  </si>
  <si>
    <t>Variance</t>
  </si>
  <si>
    <t>V</t>
  </si>
  <si>
    <t>Ecart type</t>
  </si>
  <si>
    <t>k</t>
  </si>
  <si>
    <r>
      <t>1 - Probabilité de tomber</t>
    </r>
    <r>
      <rPr>
        <sz val="11"/>
        <color rgb="FFFF0000"/>
        <rFont val="Aptos Narrow"/>
        <family val="2"/>
        <scheme val="minor"/>
      </rPr>
      <t xml:space="preserve"> exactement</t>
    </r>
    <r>
      <rPr>
        <sz val="11"/>
        <color theme="1"/>
        <rFont val="Aptos Narrow"/>
        <family val="2"/>
        <scheme val="minor"/>
      </rPr>
      <t xml:space="preserve">  sur </t>
    </r>
    <r>
      <rPr>
        <b/>
        <sz val="11"/>
        <color rgb="FFFF0000"/>
        <rFont val="Aptos Narrow"/>
        <family val="2"/>
        <scheme val="minor"/>
      </rPr>
      <t>k</t>
    </r>
    <r>
      <rPr>
        <sz val="11"/>
        <color theme="1"/>
        <rFont val="Aptos Narrow"/>
        <family val="2"/>
        <scheme val="minor"/>
      </rPr>
      <t xml:space="preserve"> fromages non-conforme</t>
    </r>
  </si>
  <si>
    <r>
      <t xml:space="preserve">2 - Probabilité de tomber </t>
    </r>
    <r>
      <rPr>
        <sz val="11"/>
        <color rgb="FFFF0000"/>
        <rFont val="Aptos Narrow"/>
        <family val="2"/>
        <scheme val="minor"/>
      </rPr>
      <t>au maximum</t>
    </r>
    <r>
      <rPr>
        <sz val="11"/>
        <color theme="1"/>
        <rFont val="Aptos Narrow"/>
        <family val="2"/>
        <scheme val="minor"/>
      </rPr>
      <t xml:space="preserve">  sur </t>
    </r>
    <r>
      <rPr>
        <b/>
        <sz val="11"/>
        <color rgb="FFFF0000"/>
        <rFont val="Aptos Narrow"/>
        <family val="2"/>
        <scheme val="minor"/>
      </rPr>
      <t>k</t>
    </r>
    <r>
      <rPr>
        <sz val="11"/>
        <color theme="1"/>
        <rFont val="Aptos Narrow"/>
        <family val="2"/>
        <scheme val="minor"/>
      </rPr>
      <t xml:space="preserve"> fromages non-conforme</t>
    </r>
  </si>
  <si>
    <t>P(X=0)</t>
  </si>
  <si>
    <r>
      <t>P(X</t>
    </r>
    <r>
      <rPr>
        <sz val="11"/>
        <color rgb="FFFF0000"/>
        <rFont val="Aptos Narrow"/>
        <family val="2"/>
        <scheme val="minor"/>
      </rPr>
      <t>&lt;</t>
    </r>
    <r>
      <rPr>
        <sz val="11"/>
        <color theme="1"/>
        <rFont val="Aptos Narrow"/>
        <family val="2"/>
        <scheme val="minor"/>
      </rPr>
      <t>2)=P(X=0)+P(X=1)+P(X=2)</t>
    </r>
  </si>
  <si>
    <r>
      <t>P(X)</t>
    </r>
    <r>
      <rPr>
        <sz val="11"/>
        <color rgb="FFFF0000"/>
        <rFont val="Aptos Narrow"/>
        <family val="2"/>
        <scheme val="minor"/>
      </rPr>
      <t>&gt;=</t>
    </r>
    <r>
      <rPr>
        <sz val="11"/>
        <color theme="1"/>
        <rFont val="Aptos Narrow"/>
        <family val="2"/>
        <scheme val="minor"/>
      </rPr>
      <t xml:space="preserve"> K = 1-P(X&lt;2) = 1-(P(X=0)+P(X=1))</t>
    </r>
  </si>
  <si>
    <t>1-(+M20+M21+M22) =</t>
  </si>
  <si>
    <r>
      <t xml:space="preserve">3 - Probabilité de tomber </t>
    </r>
    <r>
      <rPr>
        <sz val="11"/>
        <color rgb="FFFF0000"/>
        <rFont val="Aptos Narrow"/>
        <family val="2"/>
        <scheme val="minor"/>
      </rPr>
      <t>aumoins</t>
    </r>
    <r>
      <rPr>
        <sz val="11"/>
        <color theme="1"/>
        <rFont val="Aptos Narrow"/>
        <family val="2"/>
        <scheme val="minor"/>
      </rPr>
      <t xml:space="preserve"> sur </t>
    </r>
    <r>
      <rPr>
        <b/>
        <sz val="11"/>
        <color rgb="FFFF0000"/>
        <rFont val="Aptos Narrow"/>
        <family val="2"/>
        <scheme val="minor"/>
      </rPr>
      <t>k</t>
    </r>
    <r>
      <rPr>
        <sz val="11"/>
        <color theme="1"/>
        <rFont val="Aptos Narrow"/>
        <family val="2"/>
        <scheme val="minor"/>
      </rPr>
      <t xml:space="preserve"> fromages non-conforme</t>
    </r>
  </si>
  <si>
    <t>Dans une fromagerie, le responsable qualité veut calculer semon certain critères, les probabilités de tomber sur des fromages non conforme.</t>
  </si>
  <si>
    <t>Probabilité de tomber sur un formage non conforme (succès)</t>
  </si>
  <si>
    <t>Probabilité de ne pas  tomber sur un formage non conforme (échec)</t>
  </si>
  <si>
    <t>- Evénements indépendant</t>
  </si>
  <si>
    <t>- 2 issues possible no-conforme ou conforme</t>
  </si>
  <si>
    <t>- On dispose des paramètres n,p,q</t>
  </si>
  <si>
    <r>
      <t xml:space="preserve">4 - Probabilité de tomber des fromages non-conforme dans un  </t>
    </r>
    <r>
      <rPr>
        <sz val="11"/>
        <color rgb="FFFF0000"/>
        <rFont val="Aptos Narrow"/>
        <family val="2"/>
        <scheme val="minor"/>
      </rPr>
      <t>intervalle</t>
    </r>
  </si>
  <si>
    <t>P(kn-1 &lt; x &lt;kn+2) = P(X=kn-1) + P(X=kn) + P(X=k-n+1)</t>
  </si>
  <si>
    <t>kn-1</t>
  </si>
  <si>
    <t>kn</t>
  </si>
  <si>
    <t>kn+2</t>
  </si>
  <si>
    <r>
      <t xml:space="preserve">5 - Probabilité de tomber sur </t>
    </r>
    <r>
      <rPr>
        <sz val="11"/>
        <color rgb="FFFF0000"/>
        <rFont val="Aptos Narrow"/>
        <family val="2"/>
        <scheme val="minor"/>
      </rPr>
      <t>aucun</t>
    </r>
    <r>
      <rPr>
        <sz val="11"/>
        <color theme="1"/>
        <rFont val="Aptos Narrow"/>
        <family val="2"/>
        <scheme val="minor"/>
      </rPr>
      <t xml:space="preserve"> fromages non-conforme</t>
    </r>
  </si>
  <si>
    <t>P(X=k)=</t>
  </si>
  <si>
    <t>k (aucun)</t>
  </si>
  <si>
    <r>
      <t xml:space="preserve">Rechercher l'échantillon </t>
    </r>
    <r>
      <rPr>
        <b/>
        <sz val="11"/>
        <color rgb="FFFF0000"/>
        <rFont val="Aptos Narrow"/>
        <family val="2"/>
        <scheme val="minor"/>
      </rPr>
      <t>n</t>
    </r>
    <r>
      <rPr>
        <sz val="11"/>
        <color theme="1"/>
        <rFont val="Aptos Narrow"/>
        <family val="2"/>
        <scheme val="minor"/>
      </rPr>
      <t xml:space="preserve"> pour </t>
    </r>
  </si>
  <si>
    <t>^n</t>
  </si>
  <si>
    <t>ln</t>
  </si>
  <si>
    <t>M</t>
  </si>
  <si>
    <t>X</t>
  </si>
  <si>
    <t>Caluler a</t>
  </si>
  <si>
    <t>x=</t>
  </si>
  <si>
    <t>N1=a-x</t>
  </si>
  <si>
    <t>D1</t>
  </si>
  <si>
    <t>N2</t>
  </si>
  <si>
    <t>D2</t>
  </si>
  <si>
    <t>a=x+(D1*N2)/D2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</si>
</sst>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0"/>
    <numFmt numFmtId="167" formatCode="0.0000"/>
  </numFmts>
  <fonts count="7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/>
      <top style="thick">
        <color auto="1"/>
      </top>
      <bottom/>
      <diagonal/>
    </border>
    <border>
      <left/>
      <right style="thin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/>
      <bottom style="thin">
        <color rgb="FF00B050"/>
      </bottom>
      <diagonal/>
    </border>
    <border>
      <left style="thick">
        <color rgb="FF00B050"/>
      </left>
      <right style="thick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/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ck">
        <color rgb="FF00B05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/>
    <xf numFmtId="164" fontId="0" fillId="4" borderId="0" xfId="0" applyNumberForma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/>
    <xf numFmtId="0" fontId="1" fillId="0" borderId="0" xfId="0" applyFont="1"/>
    <xf numFmtId="2" fontId="1" fillId="0" borderId="0" xfId="0" applyNumberFormat="1" applyFont="1"/>
    <xf numFmtId="0" fontId="0" fillId="2" borderId="0" xfId="0" applyFill="1"/>
    <xf numFmtId="164" fontId="0" fillId="8" borderId="0" xfId="0" applyNumberFormat="1" applyFill="1"/>
    <xf numFmtId="2" fontId="0" fillId="8" borderId="0" xfId="0" applyNumberFormat="1" applyFill="1"/>
    <xf numFmtId="2" fontId="0" fillId="8" borderId="0" xfId="0" applyNumberFormat="1" applyFill="1" applyAlignment="1">
      <alignment horizontal="right" indent="1"/>
    </xf>
    <xf numFmtId="2" fontId="0" fillId="4" borderId="0" xfId="0" applyNumberFormat="1" applyFill="1"/>
    <xf numFmtId="0" fontId="0" fillId="9" borderId="0" xfId="0" applyFill="1"/>
    <xf numFmtId="0" fontId="0" fillId="0" borderId="1" xfId="0" applyBorder="1"/>
    <xf numFmtId="164" fontId="0" fillId="2" borderId="0" xfId="0" applyNumberFormat="1" applyFill="1"/>
    <xf numFmtId="2" fontId="0" fillId="0" borderId="0" xfId="0" applyNumberFormat="1"/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quotePrefix="1"/>
    <xf numFmtId="165" fontId="0" fillId="0" borderId="0" xfId="0" applyNumberFormat="1"/>
    <xf numFmtId="9" fontId="0" fillId="2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2" fillId="8" borderId="0" xfId="0" applyNumberFormat="1" applyFont="1" applyFill="1"/>
    <xf numFmtId="2" fontId="2" fillId="8" borderId="2" xfId="0" applyNumberFormat="1" applyFont="1" applyFill="1" applyBorder="1"/>
    <xf numFmtId="2" fontId="2" fillId="5" borderId="0" xfId="0" applyNumberFormat="1" applyFont="1" applyFill="1"/>
    <xf numFmtId="0" fontId="4" fillId="0" borderId="0" xfId="0" quotePrefix="1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2" xfId="0" applyBorder="1"/>
    <xf numFmtId="0" fontId="2" fillId="10" borderId="1" xfId="0" applyFont="1" applyFill="1" applyBorder="1"/>
    <xf numFmtId="0" fontId="2" fillId="10" borderId="3" xfId="0" applyFont="1" applyFill="1" applyBorder="1"/>
    <xf numFmtId="0" fontId="2" fillId="10" borderId="4" xfId="0" applyFont="1" applyFill="1" applyBorder="1"/>
    <xf numFmtId="0" fontId="2" fillId="10" borderId="5" xfId="0" applyFont="1" applyFill="1" applyBorder="1"/>
    <xf numFmtId="0" fontId="0" fillId="10" borderId="6" xfId="0" applyFill="1" applyBorder="1"/>
    <xf numFmtId="166" fontId="0" fillId="0" borderId="7" xfId="0" applyNumberFormat="1" applyBorder="1"/>
    <xf numFmtId="166" fontId="0" fillId="0" borderId="8" xfId="0" applyNumberFormat="1" applyBorder="1"/>
    <xf numFmtId="166" fontId="0" fillId="7" borderId="8" xfId="0" applyNumberFormat="1" applyFill="1" applyBorder="1"/>
    <xf numFmtId="166" fontId="0" fillId="0" borderId="9" xfId="0" applyNumberFormat="1" applyBorder="1"/>
    <xf numFmtId="0" fontId="0" fillId="10" borderId="10" xfId="0" applyFill="1" applyBorder="1"/>
    <xf numFmtId="166" fontId="0" fillId="0" borderId="11" xfId="0" applyNumberFormat="1" applyBorder="1"/>
    <xf numFmtId="166" fontId="0" fillId="0" borderId="12" xfId="0" applyNumberFormat="1" applyBorder="1"/>
    <xf numFmtId="166" fontId="0" fillId="7" borderId="12" xfId="0" applyNumberFormat="1" applyFill="1" applyBorder="1"/>
    <xf numFmtId="166" fontId="0" fillId="0" borderId="13" xfId="0" applyNumberFormat="1" applyBorder="1"/>
    <xf numFmtId="0" fontId="2" fillId="0" borderId="14" xfId="0" applyFont="1" applyBorder="1"/>
    <xf numFmtId="0" fontId="0" fillId="2" borderId="15" xfId="0" applyFill="1" applyBorder="1"/>
    <xf numFmtId="0" fontId="2" fillId="12" borderId="15" xfId="0" applyFont="1" applyFill="1" applyBorder="1"/>
    <xf numFmtId="0" fontId="0" fillId="2" borderId="16" xfId="0" applyFill="1" applyBorder="1"/>
    <xf numFmtId="0" fontId="0" fillId="0" borderId="17" xfId="0" applyBorder="1"/>
    <xf numFmtId="0" fontId="0" fillId="2" borderId="18" xfId="0" applyFill="1" applyBorder="1"/>
    <xf numFmtId="0" fontId="0" fillId="0" borderId="18" xfId="0" applyBorder="1"/>
    <xf numFmtId="0" fontId="0" fillId="7" borderId="10" xfId="0" applyFill="1" applyBorder="1"/>
    <xf numFmtId="166" fontId="0" fillId="7" borderId="11" xfId="0" applyNumberFormat="1" applyFill="1" applyBorder="1"/>
    <xf numFmtId="166" fontId="2" fillId="7" borderId="12" xfId="0" applyNumberFormat="1" applyFont="1" applyFill="1" applyBorder="1"/>
    <xf numFmtId="0" fontId="0" fillId="8" borderId="19" xfId="0" applyFill="1" applyBorder="1"/>
    <xf numFmtId="0" fontId="0" fillId="8" borderId="20" xfId="0" applyFill="1" applyBorder="1"/>
    <xf numFmtId="167" fontId="2" fillId="8" borderId="20" xfId="0" applyNumberFormat="1" applyFont="1" applyFill="1" applyBorder="1"/>
    <xf numFmtId="0" fontId="0" fillId="0" borderId="21" xfId="0" applyBorder="1"/>
    <xf numFmtId="0" fontId="0" fillId="10" borderId="22" xfId="0" applyFill="1" applyBorder="1"/>
    <xf numFmtId="166" fontId="0" fillId="0" borderId="23" xfId="0" applyNumberFormat="1" applyBorder="1"/>
    <xf numFmtId="166" fontId="0" fillId="0" borderId="24" xfId="0" applyNumberFormat="1" applyBorder="1"/>
    <xf numFmtId="166" fontId="0" fillId="0" borderId="25" xfId="0" applyNumberFormat="1" applyBorder="1"/>
    <xf numFmtId="0" fontId="0" fillId="6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8" borderId="0" xfId="0" quotePrefix="1" applyFill="1" applyAlignment="1">
      <alignment horizontal="left"/>
    </xf>
    <xf numFmtId="0" fontId="0" fillId="10" borderId="0" xfId="0" applyFill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8" borderId="0" xfId="0" applyFill="1" applyAlignment="1">
      <alignment horizontal="right"/>
    </xf>
    <xf numFmtId="0" fontId="0" fillId="11" borderId="0" xfId="0" quotePrefix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66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444500</xdr:colOff>
      <xdr:row>2</xdr:row>
      <xdr:rowOff>19050</xdr:rowOff>
    </xdr:from>
    <xdr:ext cx="233228" cy="1753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E1035915-AF3B-B48C-45F6-6D8E77D2A7BE}"/>
                </a:ext>
              </a:extLst>
            </xdr:cNvPr>
            <xdr:cNvSpPr txBox="1"/>
          </xdr:nvSpPr>
          <xdr:spPr>
            <a:xfrm>
              <a:off x="1968500" y="400050"/>
              <a:ext cx="233228" cy="175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E1035915-AF3B-B48C-45F6-6D8E77D2A7BE}"/>
                </a:ext>
              </a:extLst>
            </xdr:cNvPr>
            <xdr:cNvSpPr txBox="1"/>
          </xdr:nvSpPr>
          <xdr:spPr>
            <a:xfrm>
              <a:off x="1968500" y="400050"/>
              <a:ext cx="233228" cy="175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𝑁_𝑖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0</xdr:col>
      <xdr:colOff>666750</xdr:colOff>
      <xdr:row>2</xdr:row>
      <xdr:rowOff>12700</xdr:rowOff>
    </xdr:from>
    <xdr:ext cx="239131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E9D9A7AE-1C22-350A-F0D4-D7C785169C05}"/>
                </a:ext>
              </a:extLst>
            </xdr:cNvPr>
            <xdr:cNvSpPr txBox="1"/>
          </xdr:nvSpPr>
          <xdr:spPr>
            <a:xfrm>
              <a:off x="666750" y="393700"/>
              <a:ext cx="239131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E9D9A7AE-1C22-350A-F0D4-D7C785169C05}"/>
                </a:ext>
              </a:extLst>
            </xdr:cNvPr>
            <xdr:cNvSpPr txBox="1"/>
          </xdr:nvSpPr>
          <xdr:spPr>
            <a:xfrm>
              <a:off x="666750" y="393700"/>
              <a:ext cx="239131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𝑋_𝑖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2</xdr:row>
      <xdr:rowOff>76200</xdr:rowOff>
    </xdr:from>
    <xdr:ext cx="373949" cy="4099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9FA77182-26BE-FE46-C765-B10F3AA45632}"/>
                </a:ext>
              </a:extLst>
            </xdr:cNvPr>
            <xdr:cNvSpPr txBox="1"/>
          </xdr:nvSpPr>
          <xdr:spPr>
            <a:xfrm>
              <a:off x="11106150" y="457200"/>
              <a:ext cx="373949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bHide m:val="on"/>
                        <m:supHide m:val="on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sSub>
                          <m:sSub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𝑁</m:t>
                            </m:r>
                          </m:e>
                          <m: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9FA77182-26BE-FE46-C765-B10F3AA45632}"/>
                </a:ext>
              </a:extLst>
            </xdr:cNvPr>
            <xdr:cNvSpPr txBox="1"/>
          </xdr:nvSpPr>
          <xdr:spPr>
            <a:xfrm>
              <a:off x="11106150" y="457200"/>
              <a:ext cx="373949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∑▒</a:t>
              </a:r>
              <a:r>
                <a:rPr lang="fr-FR" sz="1100" b="0" i="0">
                  <a:latin typeface="Cambria Math" panose="02040503050406030204" pitchFamily="18" charset="0"/>
                </a:rPr>
                <a:t>𝑁_𝑖 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8</xdr:col>
      <xdr:colOff>190500</xdr:colOff>
      <xdr:row>2</xdr:row>
      <xdr:rowOff>9524</xdr:rowOff>
    </xdr:from>
    <xdr:ext cx="29378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97BFD5E8-4D1B-0B25-C5AE-551CAD5BAB00}"/>
                </a:ext>
              </a:extLst>
            </xdr:cNvPr>
            <xdr:cNvSpPr txBox="1"/>
          </xdr:nvSpPr>
          <xdr:spPr>
            <a:xfrm>
              <a:off x="6600825" y="390524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97BFD5E8-4D1B-0B25-C5AE-551CAD5BAB00}"/>
                </a:ext>
              </a:extLst>
            </xdr:cNvPr>
            <xdr:cNvSpPr txBox="1"/>
          </xdr:nvSpPr>
          <xdr:spPr>
            <a:xfrm>
              <a:off x="6600825" y="390524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9</xdr:col>
      <xdr:colOff>196850</xdr:colOff>
      <xdr:row>2</xdr:row>
      <xdr:rowOff>6350</xdr:rowOff>
    </xdr:from>
    <xdr:ext cx="43180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77921D2E-6FE0-19DA-0145-3278E1D95E94}"/>
                </a:ext>
              </a:extLst>
            </xdr:cNvPr>
            <xdr:cNvSpPr txBox="1"/>
          </xdr:nvSpPr>
          <xdr:spPr>
            <a:xfrm>
              <a:off x="7372350" y="387350"/>
              <a:ext cx="4318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𝑁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* 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𝐶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77921D2E-6FE0-19DA-0145-3278E1D95E94}"/>
                </a:ext>
              </a:extLst>
            </xdr:cNvPr>
            <xdr:cNvSpPr txBox="1"/>
          </xdr:nvSpPr>
          <xdr:spPr>
            <a:xfrm>
              <a:off x="7372350" y="387350"/>
              <a:ext cx="4318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𝑁_𝑖</a:t>
              </a:r>
              <a:r>
                <a:rPr lang="fr-FR" sz="1100"/>
                <a:t>* </a:t>
              </a:r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10</xdr:col>
      <xdr:colOff>273050</xdr:colOff>
      <xdr:row>2</xdr:row>
      <xdr:rowOff>12700</xdr:rowOff>
    </xdr:from>
    <xdr:ext cx="349250" cy="1769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7261A777-43C3-00A8-05A7-D8C96E99FBA7}"/>
                </a:ext>
              </a:extLst>
            </xdr:cNvPr>
            <xdr:cNvSpPr txBox="1"/>
          </xdr:nvSpPr>
          <xdr:spPr>
            <a:xfrm>
              <a:off x="8210550" y="393700"/>
              <a:ext cx="349250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𝐶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-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</m:acc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7261A777-43C3-00A8-05A7-D8C96E99FBA7}"/>
                </a:ext>
              </a:extLst>
            </xdr:cNvPr>
            <xdr:cNvSpPr txBox="1"/>
          </xdr:nvSpPr>
          <xdr:spPr>
            <a:xfrm>
              <a:off x="8210550" y="393700"/>
              <a:ext cx="349250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r>
                <a:rPr lang="fr-FR" sz="1100"/>
                <a:t>-</a:t>
              </a:r>
              <a:r>
                <a:rPr lang="fr-FR" sz="1100" b="0" i="0">
                  <a:latin typeface="Cambria Math" panose="02040503050406030204" pitchFamily="18" charset="0"/>
                </a:rPr>
                <a:t>𝑋 ̅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11</xdr:col>
      <xdr:colOff>95250</xdr:colOff>
      <xdr:row>2</xdr:row>
      <xdr:rowOff>6350</xdr:rowOff>
    </xdr:from>
    <xdr:ext cx="592790" cy="1772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FEE4ECB3-AF72-4D02-162E-FF1A5AD99F45}"/>
                </a:ext>
              </a:extLst>
            </xdr:cNvPr>
            <xdr:cNvSpPr txBox="1"/>
          </xdr:nvSpPr>
          <xdr:spPr>
            <a:xfrm>
              <a:off x="8794750" y="387350"/>
              <a:ext cx="59279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̅"/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e>
                            </m:acc>
                          </m:e>
                        </m:d>
                      </m:e>
                      <m:sup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FEE4ECB3-AF72-4D02-162E-FF1A5AD99F45}"/>
                </a:ext>
              </a:extLst>
            </xdr:cNvPr>
            <xdr:cNvSpPr txBox="1"/>
          </xdr:nvSpPr>
          <xdr:spPr>
            <a:xfrm>
              <a:off x="8794750" y="387350"/>
              <a:ext cx="59279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𝐶_𝑖−𝑋 ̅ )^2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12</xdr:col>
      <xdr:colOff>31750</xdr:colOff>
      <xdr:row>2</xdr:row>
      <xdr:rowOff>6350</xdr:rowOff>
    </xdr:from>
    <xdr:ext cx="825500" cy="1772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85C930C0-CD09-4507-9983-F04CB71E6051}"/>
                </a:ext>
              </a:extLst>
            </xdr:cNvPr>
            <xdr:cNvSpPr txBox="1"/>
          </xdr:nvSpPr>
          <xdr:spPr>
            <a:xfrm>
              <a:off x="9493250" y="387350"/>
              <a:ext cx="82550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d>
                        <m:d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fr-FR" sz="110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fr-FR" sz="1100" b="0" i="1">
                                  <a:latin typeface="Cambria Math" panose="02040503050406030204" pitchFamily="18" charset="0"/>
                                </a:rPr>
                                <m:t>𝐶</m:t>
                              </m:r>
                            </m:e>
                            <m:sub>
                              <m:r>
                                <a:rPr lang="fr-FR" sz="1100" b="0" i="1">
                                  <a:latin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−</m:t>
                          </m:r>
                          <m:acc>
                            <m:accPr>
                              <m:chr m:val="̅"/>
                              <m:ctrlPr>
                                <a:rPr lang="fr-FR" sz="1100" b="0" i="1">
                                  <a:latin typeface="Cambria Math" panose="02040503050406030204" pitchFamily="18" charset="0"/>
                                </a:rPr>
                              </m:ctrlPr>
                            </m:accPr>
                            <m:e>
                              <m:r>
                                <a:rPr lang="fr-FR" sz="1100" b="0" i="1">
                                  <a:latin typeface="Cambria Math" panose="02040503050406030204" pitchFamily="18" charset="0"/>
                                </a:rPr>
                                <m:t>𝑋</m:t>
                              </m:r>
                            </m:e>
                          </m:acc>
                        </m:e>
                      </m:d>
                    </m:e>
                    <m:sup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</m:oMath>
              </a14:m>
              <a:r>
                <a:rPr lang="fr-FR" sz="1100"/>
                <a:t>*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𝑁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85C930C0-CD09-4507-9983-F04CB71E6051}"/>
                </a:ext>
              </a:extLst>
            </xdr:cNvPr>
            <xdr:cNvSpPr txBox="1"/>
          </xdr:nvSpPr>
          <xdr:spPr>
            <a:xfrm>
              <a:off x="9493250" y="387350"/>
              <a:ext cx="82550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𝐶_𝑖−𝑋 ̅ )^2</a:t>
              </a:r>
              <a:r>
                <a:rPr lang="fr-FR" sz="1100"/>
                <a:t>*</a:t>
              </a:r>
              <a:r>
                <a:rPr lang="fr-FR" sz="1100" b="0" i="0">
                  <a:latin typeface="Cambria Math" panose="02040503050406030204" pitchFamily="18" charset="0"/>
                </a:rPr>
                <a:t>𝑁_𝑖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5</xdr:col>
      <xdr:colOff>209550</xdr:colOff>
      <xdr:row>2</xdr:row>
      <xdr:rowOff>28574</xdr:rowOff>
    </xdr:from>
    <xdr:ext cx="25400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87171541-BA18-2276-9745-B2AAC6D71A29}"/>
                </a:ext>
              </a:extLst>
            </xdr:cNvPr>
            <xdr:cNvSpPr txBox="1"/>
          </xdr:nvSpPr>
          <xdr:spPr>
            <a:xfrm>
              <a:off x="4333875" y="409574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87171541-BA18-2276-9745-B2AAC6D71A29}"/>
                </a:ext>
              </a:extLst>
            </xdr:cNvPr>
            <xdr:cNvSpPr txBox="1"/>
          </xdr:nvSpPr>
          <xdr:spPr>
            <a:xfrm>
              <a:off x="4333875" y="409574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6</xdr:col>
      <xdr:colOff>260350</xdr:colOff>
      <xdr:row>2</xdr:row>
      <xdr:rowOff>19050</xdr:rowOff>
    </xdr:from>
    <xdr:ext cx="28713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79068A16-18F4-FEBF-734B-FD4894365C42}"/>
                </a:ext>
              </a:extLst>
            </xdr:cNvPr>
            <xdr:cNvSpPr txBox="1"/>
          </xdr:nvSpPr>
          <xdr:spPr>
            <a:xfrm>
              <a:off x="5149850" y="40005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79068A16-18F4-FEBF-734B-FD4894365C42}"/>
                </a:ext>
              </a:extLst>
            </xdr:cNvPr>
            <xdr:cNvSpPr txBox="1"/>
          </xdr:nvSpPr>
          <xdr:spPr>
            <a:xfrm>
              <a:off x="5149850" y="40005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7</xdr:col>
      <xdr:colOff>292100</xdr:colOff>
      <xdr:row>2</xdr:row>
      <xdr:rowOff>12700</xdr:rowOff>
    </xdr:from>
    <xdr:ext cx="300595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F5B3E41A-3129-73A5-A2FC-C6DB343756C6}"/>
                </a:ext>
              </a:extLst>
            </xdr:cNvPr>
            <xdr:cNvSpPr txBox="1"/>
          </xdr:nvSpPr>
          <xdr:spPr>
            <a:xfrm>
              <a:off x="5943600" y="3937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𝐹𝐷𝐶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F5B3E41A-3129-73A5-A2FC-C6DB343756C6}"/>
                </a:ext>
              </a:extLst>
            </xdr:cNvPr>
            <xdr:cNvSpPr txBox="1"/>
          </xdr:nvSpPr>
          <xdr:spPr>
            <a:xfrm>
              <a:off x="5943600" y="3937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𝐹𝐷𝐶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3</xdr:col>
      <xdr:colOff>234950</xdr:colOff>
      <xdr:row>2</xdr:row>
      <xdr:rowOff>25400</xdr:rowOff>
    </xdr:from>
    <xdr:ext cx="28905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ZoneTexte 12">
              <a:extLst>
                <a:ext uri="{FF2B5EF4-FFF2-40B4-BE49-F238E27FC236}">
                  <a16:creationId xmlns:a16="http://schemas.microsoft.com/office/drawing/2014/main" id="{A53A12AA-B9C1-42C2-8D3B-1D25F227209E}"/>
                </a:ext>
              </a:extLst>
            </xdr:cNvPr>
            <xdr:cNvSpPr txBox="1"/>
          </xdr:nvSpPr>
          <xdr:spPr>
            <a:xfrm>
              <a:off x="2838450" y="4064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3" name="ZoneTexte 12">
              <a:extLst>
                <a:ext uri="{FF2B5EF4-FFF2-40B4-BE49-F238E27FC236}">
                  <a16:creationId xmlns:a16="http://schemas.microsoft.com/office/drawing/2014/main" id="{A53A12AA-B9C1-42C2-8D3B-1D25F227209E}"/>
                </a:ext>
              </a:extLst>
            </xdr:cNvPr>
            <xdr:cNvSpPr txBox="1"/>
          </xdr:nvSpPr>
          <xdr:spPr>
            <a:xfrm>
              <a:off x="2838450" y="4064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𝐸𝐶𝐶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4</xdr:col>
      <xdr:colOff>222250</xdr:colOff>
      <xdr:row>2</xdr:row>
      <xdr:rowOff>19050</xdr:rowOff>
    </xdr:from>
    <xdr:ext cx="30040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ZoneTexte 13">
              <a:extLst>
                <a:ext uri="{FF2B5EF4-FFF2-40B4-BE49-F238E27FC236}">
                  <a16:creationId xmlns:a16="http://schemas.microsoft.com/office/drawing/2014/main" id="{42E8199D-AF7B-7BA8-1D11-3829466297A6}"/>
                </a:ext>
              </a:extLst>
            </xdr:cNvPr>
            <xdr:cNvSpPr txBox="1"/>
          </xdr:nvSpPr>
          <xdr:spPr>
            <a:xfrm>
              <a:off x="3587750" y="40005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𝐸𝐶𝐷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4" name="ZoneTexte 13">
              <a:extLst>
                <a:ext uri="{FF2B5EF4-FFF2-40B4-BE49-F238E27FC236}">
                  <a16:creationId xmlns:a16="http://schemas.microsoft.com/office/drawing/2014/main" id="{42E8199D-AF7B-7BA8-1D11-3829466297A6}"/>
                </a:ext>
              </a:extLst>
            </xdr:cNvPr>
            <xdr:cNvSpPr txBox="1"/>
          </xdr:nvSpPr>
          <xdr:spPr>
            <a:xfrm>
              <a:off x="3587750" y="40005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𝐸𝐶𝐷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28575</xdr:colOff>
      <xdr:row>7</xdr:row>
      <xdr:rowOff>23812</xdr:rowOff>
    </xdr:from>
    <xdr:ext cx="50061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F88EB818-B2F8-642C-DF06-06EF1A5D6A9A}"/>
                </a:ext>
              </a:extLst>
            </xdr:cNvPr>
            <xdr:cNvSpPr txBox="1"/>
          </xdr:nvSpPr>
          <xdr:spPr>
            <a:xfrm>
              <a:off x="11134725" y="1357312"/>
              <a:ext cx="5006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nary>
                    <m:naryPr>
                      <m:chr m:val="∑"/>
                      <m:subHide m:val="on"/>
                      <m:supHide m:val="on"/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naryPr>
                    <m:sub/>
                    <m:sup/>
                    <m:e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𝑖</m:t>
                          </m:r>
                        </m:sub>
                      </m:sSub>
                    </m:e>
                  </m:nary>
                </m:oMath>
              </a14:m>
              <a:r>
                <a:rPr lang="fr-FR" sz="1100"/>
                <a:t>*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𝐶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F88EB818-B2F8-642C-DF06-06EF1A5D6A9A}"/>
                </a:ext>
              </a:extLst>
            </xdr:cNvPr>
            <xdr:cNvSpPr txBox="1"/>
          </xdr:nvSpPr>
          <xdr:spPr>
            <a:xfrm>
              <a:off x="11134725" y="1357312"/>
              <a:ext cx="5006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∑▒</a:t>
              </a:r>
              <a:r>
                <a:rPr lang="fr-FR" sz="1100" b="0" i="0">
                  <a:latin typeface="Cambria Math" panose="02040503050406030204" pitchFamily="18" charset="0"/>
                </a:rPr>
                <a:t>𝑁_𝑖 </a:t>
              </a:r>
              <a:r>
                <a:rPr lang="fr-FR" sz="1100"/>
                <a:t>*</a:t>
              </a:r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3</xdr:row>
      <xdr:rowOff>0</xdr:rowOff>
    </xdr:from>
    <xdr:ext cx="28905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AEC4672D-8C73-4283-B798-0A16180409B0}"/>
                </a:ext>
              </a:extLst>
            </xdr:cNvPr>
            <xdr:cNvSpPr txBox="1"/>
          </xdr:nvSpPr>
          <xdr:spPr>
            <a:xfrm>
              <a:off x="14154150" y="5715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AEC4672D-8C73-4283-B798-0A16180409B0}"/>
                </a:ext>
              </a:extLst>
            </xdr:cNvPr>
            <xdr:cNvSpPr txBox="1"/>
          </xdr:nvSpPr>
          <xdr:spPr>
            <a:xfrm>
              <a:off x="14154150" y="5715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𝐸𝐶𝐶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4</xdr:row>
      <xdr:rowOff>0</xdr:rowOff>
    </xdr:from>
    <xdr:ext cx="30040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ZoneTexte 22">
              <a:extLst>
                <a:ext uri="{FF2B5EF4-FFF2-40B4-BE49-F238E27FC236}">
                  <a16:creationId xmlns:a16="http://schemas.microsoft.com/office/drawing/2014/main" id="{F1A9B147-57B3-43BF-AC8A-CE7C1F547BE4}"/>
                </a:ext>
              </a:extLst>
            </xdr:cNvPr>
            <xdr:cNvSpPr txBox="1"/>
          </xdr:nvSpPr>
          <xdr:spPr>
            <a:xfrm>
              <a:off x="14154150" y="76200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𝐸𝐶𝐷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3" name="ZoneTexte 22">
              <a:extLst>
                <a:ext uri="{FF2B5EF4-FFF2-40B4-BE49-F238E27FC236}">
                  <a16:creationId xmlns:a16="http://schemas.microsoft.com/office/drawing/2014/main" id="{F1A9B147-57B3-43BF-AC8A-CE7C1F547BE4}"/>
                </a:ext>
              </a:extLst>
            </xdr:cNvPr>
            <xdr:cNvSpPr txBox="1"/>
          </xdr:nvSpPr>
          <xdr:spPr>
            <a:xfrm>
              <a:off x="14154150" y="76200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𝐸𝐶𝐷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5</xdr:row>
      <xdr:rowOff>0</xdr:rowOff>
    </xdr:from>
    <xdr:ext cx="25400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ZoneTexte 23">
              <a:extLst>
                <a:ext uri="{FF2B5EF4-FFF2-40B4-BE49-F238E27FC236}">
                  <a16:creationId xmlns:a16="http://schemas.microsoft.com/office/drawing/2014/main" id="{949B91AE-CB3F-4763-9F59-79528F832BCA}"/>
                </a:ext>
              </a:extLst>
            </xdr:cNvPr>
            <xdr:cNvSpPr txBox="1"/>
          </xdr:nvSpPr>
          <xdr:spPr>
            <a:xfrm>
              <a:off x="14154150" y="952500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4" name="ZoneTexte 23">
              <a:extLst>
                <a:ext uri="{FF2B5EF4-FFF2-40B4-BE49-F238E27FC236}">
                  <a16:creationId xmlns:a16="http://schemas.microsoft.com/office/drawing/2014/main" id="{949B91AE-CB3F-4763-9F59-79528F832BCA}"/>
                </a:ext>
              </a:extLst>
            </xdr:cNvPr>
            <xdr:cNvSpPr txBox="1"/>
          </xdr:nvSpPr>
          <xdr:spPr>
            <a:xfrm>
              <a:off x="14154150" y="952500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6</xdr:row>
      <xdr:rowOff>0</xdr:rowOff>
    </xdr:from>
    <xdr:ext cx="28713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5DC5A3AE-37CB-46B4-8BE9-4618D7ECDEB4}"/>
                </a:ext>
              </a:extLst>
            </xdr:cNvPr>
            <xdr:cNvSpPr txBox="1"/>
          </xdr:nvSpPr>
          <xdr:spPr>
            <a:xfrm>
              <a:off x="14154150" y="114300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5DC5A3AE-37CB-46B4-8BE9-4618D7ECDEB4}"/>
                </a:ext>
              </a:extLst>
            </xdr:cNvPr>
            <xdr:cNvSpPr txBox="1"/>
          </xdr:nvSpPr>
          <xdr:spPr>
            <a:xfrm>
              <a:off x="14154150" y="114300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7</xdr:row>
      <xdr:rowOff>0</xdr:rowOff>
    </xdr:from>
    <xdr:ext cx="300595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ZoneTexte 25">
              <a:extLst>
                <a:ext uri="{FF2B5EF4-FFF2-40B4-BE49-F238E27FC236}">
                  <a16:creationId xmlns:a16="http://schemas.microsoft.com/office/drawing/2014/main" id="{B6EFE97E-3F0A-458F-AB9B-801A53B0A4AB}"/>
                </a:ext>
              </a:extLst>
            </xdr:cNvPr>
            <xdr:cNvSpPr txBox="1"/>
          </xdr:nvSpPr>
          <xdr:spPr>
            <a:xfrm>
              <a:off x="14154150" y="13335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𝐹𝐷𝐶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6" name="ZoneTexte 25">
              <a:extLst>
                <a:ext uri="{FF2B5EF4-FFF2-40B4-BE49-F238E27FC236}">
                  <a16:creationId xmlns:a16="http://schemas.microsoft.com/office/drawing/2014/main" id="{B6EFE97E-3F0A-458F-AB9B-801A53B0A4AB}"/>
                </a:ext>
              </a:extLst>
            </xdr:cNvPr>
            <xdr:cNvSpPr txBox="1"/>
          </xdr:nvSpPr>
          <xdr:spPr>
            <a:xfrm>
              <a:off x="14154150" y="13335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𝐹𝐷𝐶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8</xdr:row>
      <xdr:rowOff>0</xdr:rowOff>
    </xdr:from>
    <xdr:ext cx="29378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F463441C-2EDE-43DD-8706-7E73DB0EA790}"/>
                </a:ext>
              </a:extLst>
            </xdr:cNvPr>
            <xdr:cNvSpPr txBox="1"/>
          </xdr:nvSpPr>
          <xdr:spPr>
            <a:xfrm>
              <a:off x="14154150" y="1524000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F463441C-2EDE-43DD-8706-7E73DB0EA790}"/>
                </a:ext>
              </a:extLst>
            </xdr:cNvPr>
            <xdr:cNvSpPr txBox="1"/>
          </xdr:nvSpPr>
          <xdr:spPr>
            <a:xfrm>
              <a:off x="14154150" y="1524000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20411</xdr:colOff>
      <xdr:row>4</xdr:row>
      <xdr:rowOff>112259</xdr:rowOff>
    </xdr:from>
    <xdr:ext cx="530677" cy="3261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ZoneTexte 30">
              <a:extLst>
                <a:ext uri="{FF2B5EF4-FFF2-40B4-BE49-F238E27FC236}">
                  <a16:creationId xmlns:a16="http://schemas.microsoft.com/office/drawing/2014/main" id="{B8E555E6-41E2-56ED-5542-275009885091}"/>
                </a:ext>
              </a:extLst>
            </xdr:cNvPr>
            <xdr:cNvSpPr txBox="1"/>
          </xdr:nvSpPr>
          <xdr:spPr>
            <a:xfrm>
              <a:off x="11123840" y="874259"/>
              <a:ext cx="530677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num>
                      <m:den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1" name="ZoneTexte 30">
              <a:extLst>
                <a:ext uri="{FF2B5EF4-FFF2-40B4-BE49-F238E27FC236}">
                  <a16:creationId xmlns:a16="http://schemas.microsoft.com/office/drawing/2014/main" id="{B8E555E6-41E2-56ED-5542-275009885091}"/>
                </a:ext>
              </a:extLst>
            </xdr:cNvPr>
            <xdr:cNvSpPr txBox="1"/>
          </xdr:nvSpPr>
          <xdr:spPr>
            <a:xfrm>
              <a:off x="11123840" y="874259"/>
              <a:ext cx="530677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𝑅=</a:t>
              </a:r>
              <a:r>
                <a:rPr lang="fr-FR" sz="1100" i="0">
                  <a:latin typeface="Cambria Math" panose="02040503050406030204" pitchFamily="18" charset="0"/>
                </a:rPr>
                <a:t>(∑▒</a:t>
              </a:r>
              <a:r>
                <a:rPr lang="fr-FR" sz="1100" b="0" i="0">
                  <a:latin typeface="Cambria Math" panose="02040503050406030204" pitchFamily="18" charset="0"/>
                </a:rPr>
                <a:t>𝑛_𝑖 )/2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40822</xdr:colOff>
      <xdr:row>14</xdr:row>
      <xdr:rowOff>29255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ZoneTexte 32">
              <a:extLst>
                <a:ext uri="{FF2B5EF4-FFF2-40B4-BE49-F238E27FC236}">
                  <a16:creationId xmlns:a16="http://schemas.microsoft.com/office/drawing/2014/main" id="{1E6621AB-5CF9-1B8E-993C-56C3CBAC31B1}"/>
                </a:ext>
              </a:extLst>
            </xdr:cNvPr>
            <xdr:cNvSpPr txBox="1"/>
          </xdr:nvSpPr>
          <xdr:spPr>
            <a:xfrm>
              <a:off x="11144251" y="2315255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𝐸𝐶𝐶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𝑅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33" name="ZoneTexte 32">
              <a:extLst>
                <a:ext uri="{FF2B5EF4-FFF2-40B4-BE49-F238E27FC236}">
                  <a16:creationId xmlns:a16="http://schemas.microsoft.com/office/drawing/2014/main" id="{1E6621AB-5CF9-1B8E-993C-56C3CBAC31B1}"/>
                </a:ext>
              </a:extLst>
            </xdr:cNvPr>
            <xdr:cNvSpPr txBox="1"/>
          </xdr:nvSpPr>
          <xdr:spPr>
            <a:xfrm>
              <a:off x="11144251" y="2315255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𝐸𝐶𝐶, 𝑅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54428</xdr:colOff>
      <xdr:row>15</xdr:row>
      <xdr:rowOff>29255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ZoneTexte 34">
              <a:extLst>
                <a:ext uri="{FF2B5EF4-FFF2-40B4-BE49-F238E27FC236}">
                  <a16:creationId xmlns:a16="http://schemas.microsoft.com/office/drawing/2014/main" id="{2696A425-7F0D-2F9A-6253-EABD49EF7EE1}"/>
                </a:ext>
              </a:extLst>
            </xdr:cNvPr>
            <xdr:cNvSpPr txBox="1"/>
          </xdr:nvSpPr>
          <xdr:spPr>
            <a:xfrm>
              <a:off x="11157857" y="2505755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Dans 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R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35" name="ZoneTexte 34">
              <a:extLst>
                <a:ext uri="{FF2B5EF4-FFF2-40B4-BE49-F238E27FC236}">
                  <a16:creationId xmlns:a16="http://schemas.microsoft.com/office/drawing/2014/main" id="{2696A425-7F0D-2F9A-6253-EABD49EF7EE1}"/>
                </a:ext>
              </a:extLst>
            </xdr:cNvPr>
            <xdr:cNvSpPr txBox="1"/>
          </xdr:nvSpPr>
          <xdr:spPr>
            <a:xfrm>
              <a:off x="11157857" y="2505755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Dans </a:t>
              </a:r>
              <a:r>
                <a:rPr lang="fr-FR" sz="1100" b="0" i="0">
                  <a:latin typeface="Cambria Math" panose="02040503050406030204" pitchFamily="18" charset="0"/>
                </a:rPr>
                <a:t>𝑋_𝑖</a:t>
              </a:r>
              <a:r>
                <a:rPr lang="fr-FR" sz="1100"/>
                <a:t>, R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34018</xdr:colOff>
      <xdr:row>16</xdr:row>
      <xdr:rowOff>178933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ZoneTexte 35">
              <a:extLst>
                <a:ext uri="{FF2B5EF4-FFF2-40B4-BE49-F238E27FC236}">
                  <a16:creationId xmlns:a16="http://schemas.microsoft.com/office/drawing/2014/main" id="{0373444D-16E9-3C2B-3373-91F5EC203F97}"/>
                </a:ext>
              </a:extLst>
            </xdr:cNvPr>
            <xdr:cNvSpPr txBox="1"/>
          </xdr:nvSpPr>
          <xdr:spPr>
            <a:xfrm>
              <a:off x="11137447" y="2845933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𝑅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36" name="ZoneTexte 35">
              <a:extLst>
                <a:ext uri="{FF2B5EF4-FFF2-40B4-BE49-F238E27FC236}">
                  <a16:creationId xmlns:a16="http://schemas.microsoft.com/office/drawing/2014/main" id="{0373444D-16E9-3C2B-3373-91F5EC203F97}"/>
                </a:ext>
              </a:extLst>
            </xdr:cNvPr>
            <xdr:cNvSpPr txBox="1"/>
          </xdr:nvSpPr>
          <xdr:spPr>
            <a:xfrm>
              <a:off x="11137447" y="2845933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−𝑥_1)/(𝑅−𝑓𝑥_1 )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53067</xdr:colOff>
      <xdr:row>9</xdr:row>
      <xdr:rowOff>22451</xdr:rowOff>
    </xdr:from>
    <xdr:ext cx="149848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ZoneTexte 36">
              <a:extLst>
                <a:ext uri="{FF2B5EF4-FFF2-40B4-BE49-F238E27FC236}">
                  <a16:creationId xmlns:a16="http://schemas.microsoft.com/office/drawing/2014/main" id="{CAC280B2-8B04-B8D2-9547-AD554329718B}"/>
                </a:ext>
              </a:extLst>
            </xdr:cNvPr>
            <xdr:cNvSpPr txBox="1"/>
          </xdr:nvSpPr>
          <xdr:spPr>
            <a:xfrm>
              <a:off x="11156496" y="1736951"/>
              <a:ext cx="149848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7" name="ZoneTexte 36">
              <a:extLst>
                <a:ext uri="{FF2B5EF4-FFF2-40B4-BE49-F238E27FC236}">
                  <a16:creationId xmlns:a16="http://schemas.microsoft.com/office/drawing/2014/main" id="{CAC280B2-8B04-B8D2-9547-AD554329718B}"/>
                </a:ext>
              </a:extLst>
            </xdr:cNvPr>
            <xdr:cNvSpPr txBox="1"/>
          </xdr:nvSpPr>
          <xdr:spPr>
            <a:xfrm>
              <a:off x="11156496" y="1736951"/>
              <a:ext cx="149848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𝑀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34017</xdr:colOff>
      <xdr:row>20</xdr:row>
      <xdr:rowOff>27214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ZoneTexte 37">
              <a:extLst>
                <a:ext uri="{FF2B5EF4-FFF2-40B4-BE49-F238E27FC236}">
                  <a16:creationId xmlns:a16="http://schemas.microsoft.com/office/drawing/2014/main" id="{A120D060-D2F6-4BFF-98EC-A3D82776DCB2}"/>
                </a:ext>
              </a:extLst>
            </xdr:cNvPr>
            <xdr:cNvSpPr txBox="1"/>
          </xdr:nvSpPr>
          <xdr:spPr>
            <a:xfrm>
              <a:off x="11137446" y="34562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𝐹𝐶𝐶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𝑀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38" name="ZoneTexte 37">
              <a:extLst>
                <a:ext uri="{FF2B5EF4-FFF2-40B4-BE49-F238E27FC236}">
                  <a16:creationId xmlns:a16="http://schemas.microsoft.com/office/drawing/2014/main" id="{A120D060-D2F6-4BFF-98EC-A3D82776DCB2}"/>
                </a:ext>
              </a:extLst>
            </xdr:cNvPr>
            <xdr:cNvSpPr txBox="1"/>
          </xdr:nvSpPr>
          <xdr:spPr>
            <a:xfrm>
              <a:off x="11137446" y="34562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𝐹𝐶𝐶, 𝑀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40821</xdr:colOff>
      <xdr:row>21</xdr:row>
      <xdr:rowOff>20410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3F4F3CE1-5595-43E9-A478-F3D080B16BC0}"/>
                </a:ext>
              </a:extLst>
            </xdr:cNvPr>
            <xdr:cNvSpPr txBox="1"/>
          </xdr:nvSpPr>
          <xdr:spPr>
            <a:xfrm>
              <a:off x="11144250" y="36399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fr-FR" sz="1100" b="0" i="0">
                      <a:latin typeface="Cambria Math" panose="02040503050406030204" pitchFamily="18" charset="0"/>
                    </a:rPr>
                    <m:t>ans</m:t>
                  </m:r>
                  <m:r>
                    <a:rPr lang="fr-FR" sz="1100" b="0" i="0">
                      <a:latin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M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3F4F3CE1-5595-43E9-A478-F3D080B16BC0}"/>
                </a:ext>
              </a:extLst>
            </xdr:cNvPr>
            <xdr:cNvSpPr txBox="1"/>
          </xdr:nvSpPr>
          <xdr:spPr>
            <a:xfrm>
              <a:off x="11144250" y="36399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:r>
                <a:rPr lang="fr-FR" sz="1100" b="0" i="0">
                  <a:latin typeface="Cambria Math" panose="02040503050406030204" pitchFamily="18" charset="0"/>
                </a:rPr>
                <a:t>ans 𝑋_𝑖</a:t>
              </a:r>
              <a:r>
                <a:rPr lang="fr-FR" sz="1100"/>
                <a:t>, M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6803</xdr:colOff>
      <xdr:row>23</xdr:row>
      <xdr:rowOff>6804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ZoneTexte 39">
              <a:extLst>
                <a:ext uri="{FF2B5EF4-FFF2-40B4-BE49-F238E27FC236}">
                  <a16:creationId xmlns:a16="http://schemas.microsoft.com/office/drawing/2014/main" id="{A6C739B6-1C57-4A1B-8F83-D288B31DC87D}"/>
                </a:ext>
              </a:extLst>
            </xdr:cNvPr>
            <xdr:cNvSpPr txBox="1"/>
          </xdr:nvSpPr>
          <xdr:spPr>
            <a:xfrm>
              <a:off x="11110232" y="40073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𝑀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40" name="ZoneTexte 39">
              <a:extLst>
                <a:ext uri="{FF2B5EF4-FFF2-40B4-BE49-F238E27FC236}">
                  <a16:creationId xmlns:a16="http://schemas.microsoft.com/office/drawing/2014/main" id="{A6C739B6-1C57-4A1B-8F83-D288B31DC87D}"/>
                </a:ext>
              </a:extLst>
            </xdr:cNvPr>
            <xdr:cNvSpPr txBox="1"/>
          </xdr:nvSpPr>
          <xdr:spPr>
            <a:xfrm>
              <a:off x="11110232" y="40073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−𝑥_1)/(𝑀−𝑓𝑥_1 )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5442</xdr:colOff>
      <xdr:row>26</xdr:row>
      <xdr:rowOff>124505</xdr:rowOff>
    </xdr:from>
    <xdr:ext cx="830227" cy="3558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ZoneTexte 40">
              <a:extLst>
                <a:ext uri="{FF2B5EF4-FFF2-40B4-BE49-F238E27FC236}">
                  <a16:creationId xmlns:a16="http://schemas.microsoft.com/office/drawing/2014/main" id="{6131178F-3FD8-2A5A-8DFB-F0B6CC067091}"/>
                </a:ext>
              </a:extLst>
            </xdr:cNvPr>
            <xdr:cNvSpPr txBox="1"/>
          </xdr:nvSpPr>
          <xdr:spPr>
            <a:xfrm>
              <a:off x="11108871" y="4696505"/>
              <a:ext cx="830227" cy="355803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fr-FR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fr-F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num>
                      <m:den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1" name="ZoneTexte 40">
              <a:extLst>
                <a:ext uri="{FF2B5EF4-FFF2-40B4-BE49-F238E27FC236}">
                  <a16:creationId xmlns:a16="http://schemas.microsoft.com/office/drawing/2014/main" id="{6131178F-3FD8-2A5A-8DFB-F0B6CC067091}"/>
                </a:ext>
              </a:extLst>
            </xdr:cNvPr>
            <xdr:cNvSpPr txBox="1"/>
          </xdr:nvSpPr>
          <xdr:spPr>
            <a:xfrm>
              <a:off x="11108871" y="4696505"/>
              <a:ext cx="830227" cy="355803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𝑋 ̅=  (∑▒〖</a:t>
              </a:r>
              <a:r>
                <a:rPr lang="fr-F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𝑛_𝑖∗𝐶_𝑖</a:t>
              </a:r>
              <a:r>
                <a:rPr lang="fr-F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〗)/(∑▒</a:t>
              </a:r>
              <a:r>
                <a:rPr lang="fr-FR" sz="1100" b="0" i="0">
                  <a:latin typeface="Cambria Math" panose="02040503050406030204" pitchFamily="18" charset="0"/>
                </a:rPr>
                <a:t>𝑛_𝑖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13</xdr:col>
      <xdr:colOff>703386</xdr:colOff>
      <xdr:row>10</xdr:row>
      <xdr:rowOff>102577</xdr:rowOff>
    </xdr:from>
    <xdr:ext cx="1077056" cy="3439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ZoneTexte 41">
              <a:extLst>
                <a:ext uri="{FF2B5EF4-FFF2-40B4-BE49-F238E27FC236}">
                  <a16:creationId xmlns:a16="http://schemas.microsoft.com/office/drawing/2014/main" id="{C856E197-1EE1-E255-CD39-9AE512FEE73C}"/>
                </a:ext>
              </a:extLst>
            </xdr:cNvPr>
            <xdr:cNvSpPr txBox="1"/>
          </xdr:nvSpPr>
          <xdr:spPr>
            <a:xfrm>
              <a:off x="11049001" y="2007577"/>
              <a:ext cx="1077056" cy="3439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bHide m:val="on"/>
                        <m:supHide m:val="on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sSub>
                          <m:sSub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e>
                          <m: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  <m:sSup>
                      <m:sSup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̅"/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e>
                            </m:acc>
                          </m:e>
                        </m:d>
                      </m:e>
                      <m:sup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2" name="ZoneTexte 41">
              <a:extLst>
                <a:ext uri="{FF2B5EF4-FFF2-40B4-BE49-F238E27FC236}">
                  <a16:creationId xmlns:a16="http://schemas.microsoft.com/office/drawing/2014/main" id="{C856E197-1EE1-E255-CD39-9AE512FEE73C}"/>
                </a:ext>
              </a:extLst>
            </xdr:cNvPr>
            <xdr:cNvSpPr txBox="1"/>
          </xdr:nvSpPr>
          <xdr:spPr>
            <a:xfrm>
              <a:off x="11049001" y="2007577"/>
              <a:ext cx="1077056" cy="3439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∑▒</a:t>
              </a:r>
              <a:r>
                <a:rPr lang="fr-FR" sz="1100" b="0" i="0">
                  <a:latin typeface="Cambria Math" panose="02040503050406030204" pitchFamily="18" charset="0"/>
                </a:rPr>
                <a:t>𝑛_𝑖  </a:t>
              </a:r>
              <a:r>
                <a:rPr lang="fr-FR" sz="1100" i="0">
                  <a:latin typeface="Cambria Math" panose="02040503050406030204" pitchFamily="18" charset="0"/>
                </a:rPr>
                <a:t>〖</a:t>
              </a:r>
              <a:r>
                <a:rPr lang="fr-FR" sz="1100" b="0" i="0">
                  <a:latin typeface="Cambria Math" panose="02040503050406030204" pitchFamily="18" charset="0"/>
                </a:rPr>
                <a:t>∗(𝐶_𝑖−𝑋 ̅ )〗^2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13</xdr:col>
      <xdr:colOff>761999</xdr:colOff>
      <xdr:row>30</xdr:row>
      <xdr:rowOff>102576</xdr:rowOff>
    </xdr:from>
    <xdr:ext cx="1553307" cy="4396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ZoneTexte 43">
              <a:extLst>
                <a:ext uri="{FF2B5EF4-FFF2-40B4-BE49-F238E27FC236}">
                  <a16:creationId xmlns:a16="http://schemas.microsoft.com/office/drawing/2014/main" id="{28991639-3B79-4B0E-9033-5B311C7AF06D}"/>
                </a:ext>
              </a:extLst>
            </xdr:cNvPr>
            <xdr:cNvSpPr txBox="1"/>
          </xdr:nvSpPr>
          <xdr:spPr>
            <a:xfrm>
              <a:off x="11107614" y="5817576"/>
              <a:ext cx="1553307" cy="43961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  <m:sSup>
                          <m:sSup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∗</m:t>
                            </m:r>
                            <m:d>
                              <m:d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fr-FR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  <m:sub>
                                    <m: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acc>
                                  <m:accPr>
                                    <m:chr m:val="̅"/>
                                    <m:ctrlP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  <m:t>𝑋</m:t>
                                    </m:r>
                                  </m:e>
                                </m:acc>
                              </m:e>
                            </m:d>
                          </m:e>
                          <m:sup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4" name="ZoneTexte 43">
              <a:extLst>
                <a:ext uri="{FF2B5EF4-FFF2-40B4-BE49-F238E27FC236}">
                  <a16:creationId xmlns:a16="http://schemas.microsoft.com/office/drawing/2014/main" id="{28991639-3B79-4B0E-9033-5B311C7AF06D}"/>
                </a:ext>
              </a:extLst>
            </xdr:cNvPr>
            <xdr:cNvSpPr txBox="1"/>
          </xdr:nvSpPr>
          <xdr:spPr>
            <a:xfrm>
              <a:off x="11107614" y="5817576"/>
              <a:ext cx="1553307" cy="43961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𝑉=(∑▒𝑛_𝑖  〖∗(𝐶_𝑖−𝑋 ̅ )〗^2)/(∑▒𝑛_𝑖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15387</xdr:colOff>
      <xdr:row>35</xdr:row>
      <xdr:rowOff>14654</xdr:rowOff>
    </xdr:from>
    <xdr:ext cx="512513" cy="1727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ZoneTexte 44">
              <a:extLst>
                <a:ext uri="{FF2B5EF4-FFF2-40B4-BE49-F238E27FC236}">
                  <a16:creationId xmlns:a16="http://schemas.microsoft.com/office/drawing/2014/main" id="{C26CA25E-D0A1-95F8-FB85-0A0C92C3DE17}"/>
                </a:ext>
              </a:extLst>
            </xdr:cNvPr>
            <xdr:cNvSpPr txBox="1"/>
          </xdr:nvSpPr>
          <xdr:spPr>
            <a:xfrm>
              <a:off x="11123002" y="6682154"/>
              <a:ext cx="512513" cy="17272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√</m:t>
                    </m:r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𝑉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5" name="ZoneTexte 44">
              <a:extLst>
                <a:ext uri="{FF2B5EF4-FFF2-40B4-BE49-F238E27FC236}">
                  <a16:creationId xmlns:a16="http://schemas.microsoft.com/office/drawing/2014/main" id="{C26CA25E-D0A1-95F8-FB85-0A0C92C3DE17}"/>
                </a:ext>
              </a:extLst>
            </xdr:cNvPr>
            <xdr:cNvSpPr txBox="1"/>
          </xdr:nvSpPr>
          <xdr:spPr>
            <a:xfrm>
              <a:off x="11123002" y="6682154"/>
              <a:ext cx="512513" cy="17272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 √𝑉</a:t>
              </a:r>
              <a:endParaRPr lang="fr-FR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6</xdr:row>
      <xdr:rowOff>80962</xdr:rowOff>
    </xdr:from>
    <xdr:ext cx="1051057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1AF8BEC8-C71D-6278-56B1-D79AB478E1B3}"/>
                </a:ext>
              </a:extLst>
            </xdr:cNvPr>
            <xdr:cNvSpPr txBox="1"/>
          </xdr:nvSpPr>
          <xdr:spPr>
            <a:xfrm>
              <a:off x="3057525" y="1223962"/>
              <a:ext cx="1051057" cy="22121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b="1" i="1">
                        <a:latin typeface="Cambria Math" panose="02040503050406030204" pitchFamily="18" charset="0"/>
                      </a:rPr>
                      <m:t>𝑿</m:t>
                    </m:r>
                    <m:r>
                      <a:rPr lang="fr-FR" sz="1400" b="1" i="1">
                        <a:latin typeface="Cambria Math" panose="02040503050406030204" pitchFamily="18" charset="0"/>
                      </a:rPr>
                      <m:t> → </m:t>
                    </m:r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𝜷</m:t>
                    </m:r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(</m:t>
                    </m:r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𝒏</m:t>
                    </m:r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,</m:t>
                    </m:r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𝒑</m:t>
                    </m:r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1AF8BEC8-C71D-6278-56B1-D79AB478E1B3}"/>
                </a:ext>
              </a:extLst>
            </xdr:cNvPr>
            <xdr:cNvSpPr txBox="1"/>
          </xdr:nvSpPr>
          <xdr:spPr>
            <a:xfrm>
              <a:off x="3057525" y="1223962"/>
              <a:ext cx="1051057" cy="22121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</a:rPr>
                <a:t>𝑿 </a:t>
              </a:r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→ 𝜷(𝒏,𝒑)</a:t>
              </a:r>
              <a:endParaRPr lang="fr-FR" sz="1400" b="1"/>
            </a:p>
          </xdr:txBody>
        </xdr:sp>
      </mc:Fallback>
    </mc:AlternateContent>
    <xdr:clientData/>
  </xdr:oneCellAnchor>
  <xdr:oneCellAnchor>
    <xdr:from>
      <xdr:col>6</xdr:col>
      <xdr:colOff>17585</xdr:colOff>
      <xdr:row>6</xdr:row>
      <xdr:rowOff>72902</xdr:rowOff>
    </xdr:from>
    <xdr:ext cx="1954189" cy="2342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659B50DB-75A9-243C-0CCC-F25B6662F7DA}"/>
                </a:ext>
              </a:extLst>
            </xdr:cNvPr>
            <xdr:cNvSpPr txBox="1"/>
          </xdr:nvSpPr>
          <xdr:spPr>
            <a:xfrm>
              <a:off x="4589585" y="1215902"/>
              <a:ext cx="1954189" cy="234231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400" b="1" i="1">
                      <a:latin typeface="Cambria Math" panose="02040503050406030204" pitchFamily="18" charset="0"/>
                    </a:rPr>
                    <m:t>𝑷</m:t>
                  </m:r>
                  <m:d>
                    <m:d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𝑿</m:t>
                      </m:r>
                      <m:r>
                        <a:rPr lang="fr-FR" sz="1400" b="1" i="1"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𝒌</m:t>
                      </m:r>
                    </m:e>
                  </m:d>
                  <m:r>
                    <a:rPr lang="fr-FR" sz="1400" b="1" i="1">
                      <a:latin typeface="Cambria Math" panose="02040503050406030204" pitchFamily="18" charset="0"/>
                    </a:rPr>
                    <m:t>= </m:t>
                  </m:r>
                  <m:sSubSup>
                    <m:sSubSup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fr-FR" sz="14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∁</m:t>
                      </m:r>
                    </m:e>
                    <m:sub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𝒏</m:t>
                      </m:r>
                    </m:sub>
                    <m:sup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bSup>
                </m:oMath>
              </a14:m>
              <a:r>
                <a:rPr lang="fr-FR" sz="1400" b="1"/>
                <a:t>*</a:t>
              </a:r>
              <a14:m>
                <m:oMath xmlns:m="http://schemas.openxmlformats.org/officeDocument/2006/math">
                  <m:sSup>
                    <m:sSup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𝒑</m:t>
                      </m:r>
                    </m:e>
                    <m:sup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p>
                </m:oMath>
              </a14:m>
              <a:r>
                <a:rPr lang="fr-FR" sz="1400" b="1"/>
                <a:t>*</a:t>
              </a:r>
              <a14:m>
                <m:oMath xmlns:m="http://schemas.openxmlformats.org/officeDocument/2006/math">
                  <m:sSup>
                    <m:sSup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𝒒</m:t>
                      </m:r>
                    </m:e>
                    <m:sup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𝒌</m:t>
                      </m:r>
                      <m:r>
                        <a:rPr lang="fr-FR" sz="14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𝟏</m:t>
                      </m:r>
                    </m:sup>
                  </m:sSup>
                </m:oMath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659B50DB-75A9-243C-0CCC-F25B6662F7DA}"/>
                </a:ext>
              </a:extLst>
            </xdr:cNvPr>
            <xdr:cNvSpPr txBox="1"/>
          </xdr:nvSpPr>
          <xdr:spPr>
            <a:xfrm>
              <a:off x="4589585" y="1215902"/>
              <a:ext cx="1954189" cy="234231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</a:rPr>
                <a:t>𝑷(𝑿=𝒌)= </a:t>
              </a:r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∁_</a:t>
              </a:r>
              <a:r>
                <a:rPr lang="fr-FR" sz="1400" b="1" i="0">
                  <a:latin typeface="Cambria Math" panose="02040503050406030204" pitchFamily="18" charset="0"/>
                </a:rPr>
                <a:t>𝒏^𝒌</a:t>
              </a:r>
              <a:r>
                <a:rPr lang="fr-FR" sz="1400" b="1"/>
                <a:t>*</a:t>
              </a:r>
              <a:r>
                <a:rPr lang="fr-FR" sz="1400" b="1" i="0">
                  <a:latin typeface="Cambria Math" panose="02040503050406030204" pitchFamily="18" charset="0"/>
                </a:rPr>
                <a:t>𝒑^𝒌</a:t>
              </a:r>
              <a:r>
                <a:rPr lang="fr-FR" sz="1400" b="1"/>
                <a:t>*</a:t>
              </a:r>
              <a:r>
                <a:rPr lang="fr-FR" sz="1400" b="1" i="0">
                  <a:latin typeface="Cambria Math" panose="02040503050406030204" pitchFamily="18" charset="0"/>
                </a:rPr>
                <a:t>𝒒^(𝒌−𝟏)</a:t>
              </a:r>
              <a:endParaRPr lang="fr-FR" sz="1400" b="1"/>
            </a:p>
          </xdr:txBody>
        </xdr:sp>
      </mc:Fallback>
    </mc:AlternateContent>
    <xdr:clientData/>
  </xdr:oneCellAnchor>
  <xdr:oneCellAnchor>
    <xdr:from>
      <xdr:col>11</xdr:col>
      <xdr:colOff>752475</xdr:colOff>
      <xdr:row>7</xdr:row>
      <xdr:rowOff>152400</xdr:rowOff>
    </xdr:from>
    <xdr:ext cx="259916" cy="2259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9FFA4442-4AF2-B83C-1152-329EEF39C66D}"/>
                </a:ext>
              </a:extLst>
            </xdr:cNvPr>
            <xdr:cNvSpPr txBox="1"/>
          </xdr:nvSpPr>
          <xdr:spPr>
            <a:xfrm>
              <a:off x="9134475" y="1485900"/>
              <a:ext cx="259916" cy="225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𝝈</m:t>
                    </m:r>
                  </m:oMath>
                </m:oMathPara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9FFA4442-4AF2-B83C-1152-329EEF39C66D}"/>
                </a:ext>
              </a:extLst>
            </xdr:cNvPr>
            <xdr:cNvSpPr txBox="1"/>
          </xdr:nvSpPr>
          <xdr:spPr>
            <a:xfrm>
              <a:off x="9134475" y="1485900"/>
              <a:ext cx="259916" cy="225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endParaRPr lang="fr-FR" sz="1400" b="1"/>
            </a:p>
          </xdr:txBody>
        </xdr:sp>
      </mc:Fallback>
    </mc:AlternateContent>
    <xdr:clientData/>
  </xdr:oneCellAnchor>
  <xdr:oneCellAnchor>
    <xdr:from>
      <xdr:col>8</xdr:col>
      <xdr:colOff>361950</xdr:colOff>
      <xdr:row>10</xdr:row>
      <xdr:rowOff>0</xdr:rowOff>
    </xdr:from>
    <xdr:ext cx="218393" cy="2342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81630234-55E0-41E8-81F0-9FB419B4E853}"/>
                </a:ext>
              </a:extLst>
            </xdr:cNvPr>
            <xdr:cNvSpPr txBox="1"/>
          </xdr:nvSpPr>
          <xdr:spPr>
            <a:xfrm>
              <a:off x="6753225" y="1905000"/>
              <a:ext cx="218393" cy="234231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fr-FR" sz="1400" b="1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fr-FR" sz="14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∁</m:t>
                        </m:r>
                      </m:e>
                      <m:sub>
                        <m:r>
                          <a:rPr lang="fr-FR" sz="1400" b="1" i="1">
                            <a:latin typeface="Cambria Math" panose="02040503050406030204" pitchFamily="18" charset="0"/>
                          </a:rPr>
                          <m:t>𝒏</m:t>
                        </m:r>
                      </m:sub>
                      <m:sup>
                        <m:r>
                          <a:rPr lang="fr-FR" sz="1400" b="1" i="1">
                            <a:latin typeface="Cambria Math" panose="02040503050406030204" pitchFamily="18" charset="0"/>
                          </a:rPr>
                          <m:t>𝒌</m:t>
                        </m:r>
                      </m:sup>
                    </m:sSubSup>
                  </m:oMath>
                </m:oMathPara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81630234-55E0-41E8-81F0-9FB419B4E853}"/>
                </a:ext>
              </a:extLst>
            </xdr:cNvPr>
            <xdr:cNvSpPr txBox="1"/>
          </xdr:nvSpPr>
          <xdr:spPr>
            <a:xfrm>
              <a:off x="6753225" y="1905000"/>
              <a:ext cx="218393" cy="234231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∁_</a:t>
              </a:r>
              <a:r>
                <a:rPr lang="fr-FR" sz="1400" b="1" i="0">
                  <a:latin typeface="Cambria Math" panose="02040503050406030204" pitchFamily="18" charset="0"/>
                </a:rPr>
                <a:t>𝒏^𝒌</a:t>
              </a:r>
              <a:endParaRPr lang="fr-FR" sz="1400" b="1"/>
            </a:p>
          </xdr:txBody>
        </xdr:sp>
      </mc:Fallback>
    </mc:AlternateContent>
    <xdr:clientData/>
  </xdr:oneCellAnchor>
  <xdr:oneCellAnchor>
    <xdr:from>
      <xdr:col>9</xdr:col>
      <xdr:colOff>676275</xdr:colOff>
      <xdr:row>9</xdr:row>
      <xdr:rowOff>180975</xdr:rowOff>
    </xdr:from>
    <xdr:ext cx="933910" cy="2342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EEF035DA-8E17-4149-BD54-D58AFEEA7098}"/>
                </a:ext>
              </a:extLst>
            </xdr:cNvPr>
            <xdr:cNvSpPr txBox="1"/>
          </xdr:nvSpPr>
          <xdr:spPr>
            <a:xfrm>
              <a:off x="7867650" y="1895475"/>
              <a:ext cx="933910" cy="234231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fr-FR" sz="14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∁</m:t>
                      </m:r>
                    </m:e>
                    <m:sub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𝒏</m:t>
                      </m:r>
                    </m:sub>
                    <m:sup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bSup>
                </m:oMath>
              </a14:m>
              <a:r>
                <a:rPr lang="fr-FR" sz="1400" b="1"/>
                <a:t>*</a:t>
              </a:r>
              <a14:m>
                <m:oMath xmlns:m="http://schemas.openxmlformats.org/officeDocument/2006/math">
                  <m:sSup>
                    <m:sSup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𝒑</m:t>
                      </m:r>
                    </m:e>
                    <m:sup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p>
                </m:oMath>
              </a14:m>
              <a:r>
                <a:rPr lang="fr-FR" sz="1400" b="1"/>
                <a:t>*</a:t>
              </a:r>
              <a14:m>
                <m:oMath xmlns:m="http://schemas.openxmlformats.org/officeDocument/2006/math">
                  <m:sSup>
                    <m:sSup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𝒒</m:t>
                      </m:r>
                    </m:e>
                    <m:sup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𝒌</m:t>
                      </m:r>
                      <m:r>
                        <a:rPr lang="fr-FR" sz="14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𝟏</m:t>
                      </m:r>
                    </m:sup>
                  </m:sSup>
                </m:oMath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EEF035DA-8E17-4149-BD54-D58AFEEA7098}"/>
                </a:ext>
              </a:extLst>
            </xdr:cNvPr>
            <xdr:cNvSpPr txBox="1"/>
          </xdr:nvSpPr>
          <xdr:spPr>
            <a:xfrm>
              <a:off x="7867650" y="1895475"/>
              <a:ext cx="933910" cy="234231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∁_</a:t>
              </a:r>
              <a:r>
                <a:rPr lang="fr-FR" sz="1400" b="1" i="0">
                  <a:latin typeface="Cambria Math" panose="02040503050406030204" pitchFamily="18" charset="0"/>
                </a:rPr>
                <a:t>𝒏^𝒌</a:t>
              </a:r>
              <a:r>
                <a:rPr lang="fr-FR" sz="1400" b="1"/>
                <a:t>*</a:t>
              </a:r>
              <a:r>
                <a:rPr lang="fr-FR" sz="1400" b="1" i="0">
                  <a:latin typeface="Cambria Math" panose="02040503050406030204" pitchFamily="18" charset="0"/>
                </a:rPr>
                <a:t>𝒑^𝒌</a:t>
              </a:r>
              <a:r>
                <a:rPr lang="fr-FR" sz="1400" b="1"/>
                <a:t>*</a:t>
              </a:r>
              <a:r>
                <a:rPr lang="fr-FR" sz="1400" b="1" i="0">
                  <a:latin typeface="Cambria Math" panose="02040503050406030204" pitchFamily="18" charset="0"/>
                </a:rPr>
                <a:t>𝒒^(𝒌−𝟏)</a:t>
              </a:r>
              <a:endParaRPr lang="fr-FR" sz="1400" b="1"/>
            </a:p>
          </xdr:txBody>
        </xdr:sp>
      </mc:Fallback>
    </mc:AlternateContent>
    <xdr:clientData/>
  </xdr:oneCellAnchor>
  <xdr:oneCellAnchor>
    <xdr:from>
      <xdr:col>12</xdr:col>
      <xdr:colOff>19050</xdr:colOff>
      <xdr:row>10</xdr:row>
      <xdr:rowOff>9525</xdr:rowOff>
    </xdr:from>
    <xdr:ext cx="772904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696BDBEF-E51A-430E-89D0-D6E8053C8D3F}"/>
                </a:ext>
              </a:extLst>
            </xdr:cNvPr>
            <xdr:cNvSpPr txBox="1"/>
          </xdr:nvSpPr>
          <xdr:spPr>
            <a:xfrm>
              <a:off x="9239250" y="1924050"/>
              <a:ext cx="772904" cy="22121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b="1" i="1">
                        <a:latin typeface="Cambria Math" panose="02040503050406030204" pitchFamily="18" charset="0"/>
                      </a:rPr>
                      <m:t>𝑷</m:t>
                    </m:r>
                    <m:d>
                      <m:dPr>
                        <m:ctrlPr>
                          <a:rPr lang="fr-FR" sz="14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400" b="1" i="1">
                            <a:latin typeface="Cambria Math" panose="02040503050406030204" pitchFamily="18" charset="0"/>
                          </a:rPr>
                          <m:t>𝑿</m:t>
                        </m:r>
                        <m:r>
                          <a:rPr lang="fr-FR" sz="1400" b="1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fr-FR" sz="1400" b="1" i="1">
                            <a:latin typeface="Cambria Math" panose="02040503050406030204" pitchFamily="18" charset="0"/>
                          </a:rPr>
                          <m:t>𝒌</m:t>
                        </m:r>
                      </m:e>
                    </m:d>
                  </m:oMath>
                </m:oMathPara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696BDBEF-E51A-430E-89D0-D6E8053C8D3F}"/>
                </a:ext>
              </a:extLst>
            </xdr:cNvPr>
            <xdr:cNvSpPr txBox="1"/>
          </xdr:nvSpPr>
          <xdr:spPr>
            <a:xfrm>
              <a:off x="9239250" y="1924050"/>
              <a:ext cx="772904" cy="22121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</a:rPr>
                <a:t>𝑷(𝑿=𝒌)</a:t>
              </a:r>
              <a:endParaRPr lang="fr-FR" sz="14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B51AE-627E-476E-ADF1-B4861147FC54}">
  <sheetPr>
    <tabColor theme="9" tint="0.39997558519241921"/>
  </sheetPr>
  <dimension ref="A3:W37"/>
  <sheetViews>
    <sheetView showGridLines="0" zoomScaleNormal="100" workbookViewId="0">
      <selection activeCell="A2" sqref="A1:XFD1048576"/>
    </sheetView>
  </sheetViews>
  <sheetFormatPr baseColWidth="10" defaultRowHeight="15" x14ac:dyDescent="0.25"/>
  <cols>
    <col min="3" max="3" width="16.140625" customWidth="1"/>
    <col min="4" max="11" width="9.28515625" customWidth="1"/>
    <col min="13" max="13" width="13.28515625" customWidth="1"/>
    <col min="14" max="14" width="2.5703125" customWidth="1"/>
    <col min="16" max="16" width="15.5703125" bestFit="1" customWidth="1"/>
    <col min="19" max="19" width="14.42578125" bestFit="1" customWidth="1"/>
  </cols>
  <sheetData>
    <row r="3" spans="1:2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23" x14ac:dyDescent="0.25">
      <c r="A4" s="70" t="s">
        <v>1</v>
      </c>
      <c r="B4" s="70"/>
      <c r="C4" t="s">
        <v>0</v>
      </c>
      <c r="P4" s="2">
        <f>SUM(nb_copie)</f>
        <v>80</v>
      </c>
      <c r="T4" s="71" t="s">
        <v>2</v>
      </c>
      <c r="U4" s="71"/>
      <c r="V4" s="71"/>
      <c r="W4" s="71"/>
    </row>
    <row r="5" spans="1:23" x14ac:dyDescent="0.25">
      <c r="A5" s="2">
        <v>0</v>
      </c>
      <c r="B5" s="2">
        <v>4</v>
      </c>
      <c r="C5" s="2">
        <v>10</v>
      </c>
      <c r="D5" s="4">
        <f>+C5</f>
        <v>10</v>
      </c>
      <c r="E5" s="12">
        <v>80</v>
      </c>
      <c r="F5" s="5">
        <f>+C5/$P$4*100</f>
        <v>12.5</v>
      </c>
      <c r="G5" s="5">
        <f>+F5</f>
        <v>12.5</v>
      </c>
      <c r="H5" s="19">
        <f>+G9</f>
        <v>100</v>
      </c>
      <c r="I5" s="4">
        <f>(+A5+B5)/2</f>
        <v>2</v>
      </c>
      <c r="J5" s="4">
        <f>+C5*I5</f>
        <v>20</v>
      </c>
      <c r="K5" s="4">
        <f>+I5-$S$28</f>
        <v>-7.75</v>
      </c>
      <c r="L5" s="16">
        <f>+K5^2</f>
        <v>60.0625</v>
      </c>
      <c r="M5" s="5">
        <f>+L5*C5</f>
        <v>600.625</v>
      </c>
      <c r="T5" s="71" t="s">
        <v>3</v>
      </c>
      <c r="U5" s="71"/>
      <c r="V5" s="71"/>
      <c r="W5" s="71"/>
    </row>
    <row r="6" spans="1:23" x14ac:dyDescent="0.25">
      <c r="A6" s="2">
        <v>4</v>
      </c>
      <c r="B6" s="2">
        <v>8</v>
      </c>
      <c r="C6" s="2">
        <v>15</v>
      </c>
      <c r="D6" s="4">
        <f>+D5+C6</f>
        <v>25</v>
      </c>
      <c r="E6" s="4">
        <f>+E5-C5</f>
        <v>70</v>
      </c>
      <c r="F6" s="5">
        <f t="shared" ref="F6:F9" si="0">+C6/$P$4*100</f>
        <v>18.75</v>
      </c>
      <c r="G6" s="5">
        <f>+G5+F6</f>
        <v>31.25</v>
      </c>
      <c r="H6" s="5">
        <f>+H5-F5</f>
        <v>87.5</v>
      </c>
      <c r="I6" s="4">
        <f t="shared" ref="I6:I9" si="1">(+A6+B6)/2</f>
        <v>6</v>
      </c>
      <c r="J6" s="4">
        <f t="shared" ref="J6:J9" si="2">+C6*I6</f>
        <v>90</v>
      </c>
      <c r="K6" s="4">
        <f t="shared" ref="K6:K9" si="3">+I6-$S$28</f>
        <v>-3.75</v>
      </c>
      <c r="L6" s="16">
        <f t="shared" ref="L6:L9" si="4">+K6^2</f>
        <v>14.0625</v>
      </c>
      <c r="M6" s="5">
        <f t="shared" ref="M6:M9" si="5">+L6*C6</f>
        <v>210.9375</v>
      </c>
      <c r="P6" s="3">
        <f>+P4/2</f>
        <v>40</v>
      </c>
      <c r="T6" s="71"/>
      <c r="U6" s="71"/>
      <c r="V6" s="71"/>
      <c r="W6" s="71"/>
    </row>
    <row r="7" spans="1:23" x14ac:dyDescent="0.25">
      <c r="A7" s="2">
        <v>8</v>
      </c>
      <c r="B7" s="2">
        <v>12</v>
      </c>
      <c r="C7" s="2">
        <v>30</v>
      </c>
      <c r="D7" s="4">
        <f t="shared" ref="D7:D9" si="6">+D6+C7</f>
        <v>55</v>
      </c>
      <c r="E7" s="4">
        <f t="shared" ref="E7:E9" si="7">+E6-C6</f>
        <v>55</v>
      </c>
      <c r="F7" s="5">
        <f t="shared" si="0"/>
        <v>37.5</v>
      </c>
      <c r="G7" s="5">
        <f t="shared" ref="G7:G9" si="8">+G6+F7</f>
        <v>68.75</v>
      </c>
      <c r="H7" s="5">
        <f t="shared" ref="H7:H9" si="9">+H6-F6</f>
        <v>68.75</v>
      </c>
      <c r="I7" s="4">
        <f t="shared" si="1"/>
        <v>10</v>
      </c>
      <c r="J7" s="4">
        <f t="shared" si="2"/>
        <v>300</v>
      </c>
      <c r="K7" s="4">
        <f t="shared" si="3"/>
        <v>0.25</v>
      </c>
      <c r="L7" s="16">
        <f t="shared" si="4"/>
        <v>6.25E-2</v>
      </c>
      <c r="M7" s="5">
        <f t="shared" si="5"/>
        <v>1.875</v>
      </c>
      <c r="T7" s="71"/>
      <c r="U7" s="71"/>
      <c r="V7" s="71"/>
      <c r="W7" s="71"/>
    </row>
    <row r="8" spans="1:23" x14ac:dyDescent="0.25">
      <c r="A8" s="2">
        <v>12</v>
      </c>
      <c r="B8" s="2">
        <v>16</v>
      </c>
      <c r="C8" s="2">
        <v>20</v>
      </c>
      <c r="D8" s="4">
        <f t="shared" si="6"/>
        <v>75</v>
      </c>
      <c r="E8" s="4">
        <f t="shared" si="7"/>
        <v>25</v>
      </c>
      <c r="F8" s="5">
        <f t="shared" si="0"/>
        <v>25</v>
      </c>
      <c r="G8" s="5">
        <f t="shared" si="8"/>
        <v>93.75</v>
      </c>
      <c r="H8" s="5">
        <f t="shared" si="9"/>
        <v>31.25</v>
      </c>
      <c r="I8" s="4">
        <f t="shared" si="1"/>
        <v>14</v>
      </c>
      <c r="J8" s="4">
        <f t="shared" si="2"/>
        <v>280</v>
      </c>
      <c r="K8" s="4">
        <f t="shared" si="3"/>
        <v>4.25</v>
      </c>
      <c r="L8" s="16">
        <f t="shared" si="4"/>
        <v>18.0625</v>
      </c>
      <c r="M8" s="5">
        <f t="shared" si="5"/>
        <v>361.25</v>
      </c>
      <c r="P8" s="2">
        <f>SUM(ni_ci)</f>
        <v>780</v>
      </c>
      <c r="T8" s="71"/>
      <c r="U8" s="71"/>
      <c r="V8" s="71"/>
      <c r="W8" s="71"/>
    </row>
    <row r="9" spans="1:23" x14ac:dyDescent="0.25">
      <c r="A9" s="2">
        <v>16</v>
      </c>
      <c r="B9" s="2">
        <v>20</v>
      </c>
      <c r="C9" s="2">
        <v>5</v>
      </c>
      <c r="D9" s="4">
        <f t="shared" si="6"/>
        <v>80</v>
      </c>
      <c r="E9" s="4">
        <f t="shared" si="7"/>
        <v>5</v>
      </c>
      <c r="F9" s="5">
        <f t="shared" si="0"/>
        <v>6.25</v>
      </c>
      <c r="G9" s="5">
        <f t="shared" si="8"/>
        <v>100</v>
      </c>
      <c r="H9" s="5">
        <f t="shared" si="9"/>
        <v>6.25</v>
      </c>
      <c r="I9" s="4">
        <f t="shared" si="1"/>
        <v>18</v>
      </c>
      <c r="J9" s="4">
        <f t="shared" si="2"/>
        <v>90</v>
      </c>
      <c r="K9" s="4">
        <f t="shared" si="3"/>
        <v>8.25</v>
      </c>
      <c r="L9" s="16">
        <f t="shared" si="4"/>
        <v>68.0625</v>
      </c>
      <c r="M9" s="5">
        <f t="shared" si="5"/>
        <v>340.3125</v>
      </c>
      <c r="T9" s="71"/>
      <c r="U9" s="71"/>
      <c r="V9" s="71"/>
      <c r="W9" s="71"/>
    </row>
    <row r="10" spans="1:23" x14ac:dyDescent="0.25">
      <c r="P10" s="12">
        <v>50</v>
      </c>
    </row>
    <row r="11" spans="1:23" x14ac:dyDescent="0.25">
      <c r="P11" s="6"/>
    </row>
    <row r="12" spans="1:23" x14ac:dyDescent="0.25">
      <c r="Q12" s="12">
        <f>SUM(ci_x_ni)</f>
        <v>1515</v>
      </c>
    </row>
    <row r="13" spans="1:23" x14ac:dyDescent="0.25">
      <c r="B13" s="6"/>
      <c r="C13" s="7"/>
      <c r="D13" s="6"/>
      <c r="E13" s="6"/>
      <c r="F13" s="6"/>
      <c r="G13" s="6"/>
      <c r="H13" s="6"/>
      <c r="I13" s="6"/>
      <c r="J13" s="6"/>
      <c r="K13" s="6"/>
    </row>
    <row r="14" spans="1:23" x14ac:dyDescent="0.25">
      <c r="O14" s="69" t="s">
        <v>4</v>
      </c>
      <c r="P14" s="69"/>
      <c r="Q14" s="69"/>
      <c r="R14" s="69"/>
      <c r="S14" s="69"/>
    </row>
    <row r="15" spans="1:23" x14ac:dyDescent="0.25">
      <c r="Q15" t="s">
        <v>5</v>
      </c>
      <c r="R15" s="8">
        <v>25</v>
      </c>
      <c r="S15" s="8">
        <v>55</v>
      </c>
      <c r="T15" s="11">
        <f>+S15-R15</f>
        <v>30</v>
      </c>
    </row>
    <row r="16" spans="1:23" x14ac:dyDescent="0.25">
      <c r="Q16" t="s">
        <v>5</v>
      </c>
      <c r="R16" s="8">
        <v>8</v>
      </c>
      <c r="S16" s="8">
        <v>12</v>
      </c>
      <c r="T16" s="11">
        <f>+S16-R16</f>
        <v>4</v>
      </c>
    </row>
    <row r="18" spans="15:20" x14ac:dyDescent="0.25">
      <c r="Q18" s="11">
        <f>+T16/T15</f>
        <v>0.13333333333333333</v>
      </c>
      <c r="R18" s="10">
        <f>+P6-R15</f>
        <v>15</v>
      </c>
      <c r="S18" s="9">
        <f>+Q18*R18+R16</f>
        <v>10</v>
      </c>
    </row>
    <row r="20" spans="15:20" x14ac:dyDescent="0.25">
      <c r="O20" s="69" t="s">
        <v>6</v>
      </c>
      <c r="P20" s="69"/>
      <c r="Q20" s="69"/>
      <c r="R20" s="69"/>
      <c r="S20" s="69"/>
    </row>
    <row r="21" spans="15:20" x14ac:dyDescent="0.25">
      <c r="Q21" t="s">
        <v>5</v>
      </c>
      <c r="R21" s="8">
        <v>31.3</v>
      </c>
      <c r="S21" s="8">
        <v>68.8</v>
      </c>
      <c r="T21" s="11">
        <f>+S21-R21</f>
        <v>37.5</v>
      </c>
    </row>
    <row r="22" spans="15:20" x14ac:dyDescent="0.25">
      <c r="Q22" t="s">
        <v>5</v>
      </c>
      <c r="R22" s="8">
        <v>8</v>
      </c>
      <c r="S22" s="8">
        <v>12</v>
      </c>
      <c r="T22" s="11">
        <f>+S22-R22</f>
        <v>4</v>
      </c>
    </row>
    <row r="24" spans="15:20" x14ac:dyDescent="0.25">
      <c r="Q24" s="11">
        <f>+T22/T21</f>
        <v>0.10666666666666667</v>
      </c>
      <c r="R24" s="11">
        <f>+P10-R21</f>
        <v>18.7</v>
      </c>
      <c r="S24" s="13">
        <f>+Q24*R24+R22</f>
        <v>9.9946666666666673</v>
      </c>
    </row>
    <row r="26" spans="15:20" x14ac:dyDescent="0.25">
      <c r="O26" s="69" t="s">
        <v>7</v>
      </c>
      <c r="P26" s="69"/>
      <c r="Q26" s="69"/>
      <c r="R26" s="69"/>
      <c r="S26" s="69"/>
    </row>
    <row r="28" spans="15:20" x14ac:dyDescent="0.25">
      <c r="S28" s="9">
        <f>+P8/P4</f>
        <v>9.75</v>
      </c>
    </row>
    <row r="30" spans="15:20" x14ac:dyDescent="0.25">
      <c r="O30" s="69" t="s">
        <v>8</v>
      </c>
      <c r="P30" s="69"/>
      <c r="Q30" s="69"/>
      <c r="R30" s="69"/>
      <c r="S30" s="69"/>
    </row>
    <row r="32" spans="15:20" x14ac:dyDescent="0.25">
      <c r="S32" s="14">
        <f>+Q12/P4</f>
        <v>18.9375</v>
      </c>
    </row>
    <row r="34" spans="15:19" x14ac:dyDescent="0.25">
      <c r="O34" s="69" t="s">
        <v>9</v>
      </c>
      <c r="P34" s="69"/>
      <c r="Q34" s="69"/>
      <c r="R34" s="69"/>
      <c r="S34" s="69"/>
    </row>
    <row r="35" spans="15:19" ht="15.75" thickBot="1" x14ac:dyDescent="0.3"/>
    <row r="36" spans="15:19" ht="16.5" thickTop="1" thickBot="1" x14ac:dyDescent="0.3">
      <c r="Q36" s="18" t="str">
        <f>IF(S36&lt;1.5,"Homogéne","Hétérogéne")</f>
        <v>Hétérogéne</v>
      </c>
      <c r="S36" s="15">
        <f>SQRT(S32)</f>
        <v>4.351723796382303</v>
      </c>
    </row>
    <row r="37" spans="15:19" ht="15.75" thickTop="1" x14ac:dyDescent="0.25"/>
  </sheetData>
  <mergeCells count="12">
    <mergeCell ref="O34:S34"/>
    <mergeCell ref="A4:B4"/>
    <mergeCell ref="T4:W4"/>
    <mergeCell ref="T5:W5"/>
    <mergeCell ref="T6:W6"/>
    <mergeCell ref="T7:W7"/>
    <mergeCell ref="T8:W8"/>
    <mergeCell ref="T9:W9"/>
    <mergeCell ref="O14:S14"/>
    <mergeCell ref="O20:S20"/>
    <mergeCell ref="O26:S26"/>
    <mergeCell ref="O30:S30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EC546-E458-4719-A729-32A5AB10C7AB}">
  <sheetPr>
    <tabColor rgb="FFFF0000"/>
  </sheetPr>
  <dimension ref="A1"/>
  <sheetViews>
    <sheetView workbookViewId="0">
      <selection activeCell="D6" sqref="D6"/>
    </sheetView>
  </sheetViews>
  <sheetFormatPr baseColWidth="10" defaultRowHeight="15" x14ac:dyDescent="0.25"/>
  <sheetData>
    <row r="1" spans="1:1" x14ac:dyDescent="0.25">
      <c r="A1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3A4C-6787-487D-8FFF-EF7422B4F3C3}">
  <sheetPr>
    <tabColor theme="8" tint="0.39997558519241921"/>
  </sheetPr>
  <dimension ref="A1:Q34"/>
  <sheetViews>
    <sheetView showGridLines="0" zoomScaleNormal="100" workbookViewId="0">
      <selection sqref="A1:XFD1048576"/>
    </sheetView>
  </sheetViews>
  <sheetFormatPr baseColWidth="10" defaultRowHeight="15" x14ac:dyDescent="0.25"/>
  <cols>
    <col min="5" max="5" width="18.42578125" customWidth="1"/>
    <col min="9" max="10" width="12" bestFit="1" customWidth="1"/>
    <col min="13" max="13" width="11.5703125" customWidth="1"/>
    <col min="14" max="14" width="10.28515625" customWidth="1"/>
  </cols>
  <sheetData>
    <row r="1" spans="1:17" x14ac:dyDescent="0.25">
      <c r="A1" s="73" t="s">
        <v>28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x14ac:dyDescent="0.25">
      <c r="A2" s="74" t="s">
        <v>10</v>
      </c>
      <c r="B2" s="74"/>
      <c r="C2" s="74"/>
      <c r="D2" s="74"/>
      <c r="E2" s="74"/>
      <c r="F2" s="24" t="s">
        <v>12</v>
      </c>
      <c r="G2" s="2">
        <v>25</v>
      </c>
      <c r="H2" s="1"/>
    </row>
    <row r="3" spans="1:17" x14ac:dyDescent="0.25">
      <c r="A3" s="74" t="s">
        <v>29</v>
      </c>
      <c r="B3" s="74"/>
      <c r="C3" s="74"/>
      <c r="D3" s="74"/>
      <c r="E3" s="74"/>
      <c r="F3" s="24" t="s">
        <v>13</v>
      </c>
      <c r="G3" s="27">
        <v>7.0000000000000007E-2</v>
      </c>
      <c r="H3" s="28">
        <f>+G3*1</f>
        <v>7.0000000000000007E-2</v>
      </c>
    </row>
    <row r="4" spans="1:17" x14ac:dyDescent="0.25">
      <c r="A4" s="74" t="s">
        <v>30</v>
      </c>
      <c r="B4" s="74"/>
      <c r="C4" s="74"/>
      <c r="D4" s="74"/>
      <c r="E4" s="74"/>
      <c r="F4" s="24" t="s">
        <v>14</v>
      </c>
      <c r="G4" s="1"/>
      <c r="H4" s="28">
        <f>1-H3</f>
        <v>0.92999999999999994</v>
      </c>
    </row>
    <row r="5" spans="1:17" x14ac:dyDescent="0.25">
      <c r="A5" s="23"/>
      <c r="B5" s="23"/>
      <c r="C5" s="23"/>
      <c r="D5" s="23"/>
      <c r="E5" s="23"/>
      <c r="F5" s="23"/>
    </row>
    <row r="6" spans="1:17" x14ac:dyDescent="0.25">
      <c r="A6" s="75" t="s">
        <v>11</v>
      </c>
      <c r="B6" s="75"/>
      <c r="C6" s="75"/>
      <c r="D6" s="75"/>
      <c r="E6" s="75"/>
      <c r="F6" s="22"/>
    </row>
    <row r="7" spans="1:17" x14ac:dyDescent="0.25">
      <c r="A7" s="25" t="s">
        <v>31</v>
      </c>
      <c r="K7" t="s">
        <v>15</v>
      </c>
      <c r="M7" t="s">
        <v>16</v>
      </c>
      <c r="N7">
        <f>+G2*H3</f>
        <v>1.7500000000000002</v>
      </c>
    </row>
    <row r="8" spans="1:17" x14ac:dyDescent="0.25">
      <c r="A8" s="25" t="s">
        <v>32</v>
      </c>
      <c r="K8" t="s">
        <v>17</v>
      </c>
      <c r="M8" t="s">
        <v>18</v>
      </c>
      <c r="N8" s="26">
        <f>G2*H3*H4</f>
        <v>1.6275000000000002</v>
      </c>
    </row>
    <row r="9" spans="1:17" x14ac:dyDescent="0.25">
      <c r="A9" s="25" t="s">
        <v>33</v>
      </c>
      <c r="K9" t="s">
        <v>19</v>
      </c>
      <c r="N9" s="26">
        <f>SQRT(G2*H3*H4)</f>
        <v>1.2757350822173075</v>
      </c>
    </row>
    <row r="11" spans="1:17" x14ac:dyDescent="0.25">
      <c r="A11" s="71" t="s">
        <v>21</v>
      </c>
      <c r="B11" s="71"/>
      <c r="C11" s="71"/>
      <c r="D11" s="71"/>
      <c r="E11" s="71"/>
      <c r="F11" s="29" t="s">
        <v>20</v>
      </c>
      <c r="G11" s="2">
        <v>2</v>
      </c>
      <c r="H11" s="30"/>
      <c r="I11" s="9"/>
      <c r="J11" s="9"/>
      <c r="K11" s="9"/>
      <c r="L11" s="9"/>
    </row>
    <row r="12" spans="1:17" x14ac:dyDescent="0.25">
      <c r="A12" s="72" t="s">
        <v>23</v>
      </c>
      <c r="B12" s="72"/>
      <c r="C12" s="72"/>
      <c r="D12" s="72"/>
      <c r="E12" s="72"/>
      <c r="G12" s="1"/>
      <c r="H12" s="30"/>
    </row>
    <row r="13" spans="1:17" x14ac:dyDescent="0.25">
      <c r="G13" s="1"/>
      <c r="I13" s="3">
        <f>(FACT($G$2))/((FACT($G$11))*(FACT($G$2-$G$11)))</f>
        <v>299.99999999999994</v>
      </c>
      <c r="J13" s="1">
        <f>+I13</f>
        <v>299.99999999999994</v>
      </c>
      <c r="K13" s="1">
        <f>+$H$3^$G$11</f>
        <v>4.9000000000000007E-3</v>
      </c>
      <c r="L13" s="1">
        <f>+$H$4^($G$2-$G$11)</f>
        <v>0.18841167770262096</v>
      </c>
      <c r="M13" s="31">
        <f>+J13*K13*L13</f>
        <v>0.27696516622285283</v>
      </c>
    </row>
    <row r="14" spans="1:17" x14ac:dyDescent="0.25">
      <c r="G14" s="1"/>
    </row>
    <row r="15" spans="1:17" x14ac:dyDescent="0.25">
      <c r="A15" s="71" t="s">
        <v>22</v>
      </c>
      <c r="B15" s="71"/>
      <c r="C15" s="71"/>
      <c r="D15" s="71"/>
      <c r="E15" s="71"/>
      <c r="F15" s="29" t="s">
        <v>20</v>
      </c>
      <c r="G15" s="2">
        <v>0</v>
      </c>
      <c r="I15" s="3">
        <f>(FACT($G$2))/((FACT($G$15))*(FACT($G$2-$G$15)))</f>
        <v>1</v>
      </c>
      <c r="J15" s="1">
        <f>+I15</f>
        <v>1</v>
      </c>
      <c r="K15" s="1">
        <f>+$H$3^$G$15</f>
        <v>1</v>
      </c>
      <c r="L15" s="1">
        <f>+$H$4^($G$2-$G$15)</f>
        <v>0.16295726004499683</v>
      </c>
      <c r="M15" s="20">
        <f>+J15*K15*L15</f>
        <v>0.16295726004499683</v>
      </c>
    </row>
    <row r="16" spans="1:17" x14ac:dyDescent="0.25">
      <c r="A16" s="72" t="s">
        <v>24</v>
      </c>
      <c r="B16" s="72"/>
      <c r="C16" s="72"/>
      <c r="D16" s="72"/>
      <c r="E16" s="72"/>
      <c r="G16" s="2">
        <v>1</v>
      </c>
      <c r="I16" s="3">
        <f>(FACT($G$2))/((FACT($G$16))*(FACT($G$2-$G$16)))</f>
        <v>24.999999999999996</v>
      </c>
      <c r="J16" s="1">
        <f t="shared" ref="J16:J17" si="0">+I16</f>
        <v>24.999999999999996</v>
      </c>
      <c r="K16" s="1">
        <f>+$H$3^$G$16</f>
        <v>7.0000000000000007E-2</v>
      </c>
      <c r="L16" s="1">
        <f>+$H$4^($G$2-$G$16)</f>
        <v>0.1752228602634375</v>
      </c>
      <c r="M16" s="20">
        <f t="shared" ref="M16:M17" si="1">+J16*K16*L16</f>
        <v>0.30664000546101561</v>
      </c>
    </row>
    <row r="17" spans="1:13" ht="15.75" thickBot="1" x14ac:dyDescent="0.3">
      <c r="G17" s="2">
        <v>2</v>
      </c>
      <c r="I17" s="3">
        <f>(FACT($G$2))/((FACT($G$17))*(FACT($G$2-$G$17)))</f>
        <v>299.99999999999994</v>
      </c>
      <c r="J17" s="1">
        <f t="shared" si="0"/>
        <v>299.99999999999994</v>
      </c>
      <c r="K17" s="1">
        <f>+$H$3^$G$17</f>
        <v>4.9000000000000007E-3</v>
      </c>
      <c r="L17" s="1">
        <f>+$H$4^($G$2-$G$17)</f>
        <v>0.18841167770262096</v>
      </c>
      <c r="M17" s="20">
        <f t="shared" si="1"/>
        <v>0.27696516622285283</v>
      </c>
    </row>
    <row r="18" spans="1:13" ht="15.75" thickTop="1" x14ac:dyDescent="0.25">
      <c r="G18" s="1"/>
      <c r="M18" s="32">
        <f>+M15+M16+M17</f>
        <v>0.74656243172886527</v>
      </c>
    </row>
    <row r="19" spans="1:13" x14ac:dyDescent="0.25">
      <c r="G19" s="1"/>
      <c r="M19" s="33"/>
    </row>
    <row r="20" spans="1:13" x14ac:dyDescent="0.25">
      <c r="A20" s="71" t="s">
        <v>27</v>
      </c>
      <c r="B20" s="71"/>
      <c r="C20" s="71"/>
      <c r="D20" s="71"/>
      <c r="E20" s="71"/>
      <c r="F20" s="29" t="s">
        <v>20</v>
      </c>
      <c r="G20" s="2">
        <v>0</v>
      </c>
      <c r="I20" s="3">
        <f>(FACT($G$2))/((FACT($G$20))*(FACT($G$2-$G$20)))</f>
        <v>1</v>
      </c>
      <c r="J20" s="1">
        <f>+I20</f>
        <v>1</v>
      </c>
      <c r="K20" s="1">
        <f>+$H$3^$G$20</f>
        <v>1</v>
      </c>
      <c r="L20" s="1">
        <f>+$H$4^($G$2-$G$20)</f>
        <v>0.16295726004499683</v>
      </c>
      <c r="M20" s="20">
        <f>+J20*K20*L20</f>
        <v>0.16295726004499683</v>
      </c>
    </row>
    <row r="21" spans="1:13" x14ac:dyDescent="0.25">
      <c r="A21" s="72" t="s">
        <v>25</v>
      </c>
      <c r="B21" s="72"/>
      <c r="C21" s="72"/>
      <c r="D21" s="72"/>
      <c r="E21" s="72"/>
      <c r="G21" s="2">
        <v>1</v>
      </c>
      <c r="I21" s="3">
        <f>(FACT($G$2))/((FACT($G$21))*(FACT($G$2-$G$21)))</f>
        <v>24.999999999999996</v>
      </c>
      <c r="J21" s="1">
        <f t="shared" ref="J21" si="2">+I21</f>
        <v>24.999999999999996</v>
      </c>
      <c r="K21" s="1">
        <f>+$H$3^$G$21</f>
        <v>7.0000000000000007E-2</v>
      </c>
      <c r="L21" s="1">
        <f>+$H$4^($G$2-$G$21)</f>
        <v>0.1752228602634375</v>
      </c>
      <c r="M21" s="20">
        <f t="shared" ref="M21" si="3">+J21*K21*L21</f>
        <v>0.30664000546101561</v>
      </c>
    </row>
    <row r="22" spans="1:13" ht="15.75" thickBot="1" x14ac:dyDescent="0.3">
      <c r="G22" s="2"/>
      <c r="I22" s="3"/>
      <c r="J22" s="1"/>
      <c r="K22" s="1"/>
      <c r="L22" s="1"/>
      <c r="M22" s="20"/>
    </row>
    <row r="23" spans="1:13" ht="15.75" thickTop="1" x14ac:dyDescent="0.25">
      <c r="K23" s="77" t="s">
        <v>26</v>
      </c>
      <c r="L23" s="77"/>
      <c r="M23" s="32">
        <f>1-(+M20+M21+M22)</f>
        <v>0.53040273449398756</v>
      </c>
    </row>
    <row r="25" spans="1:13" x14ac:dyDescent="0.25">
      <c r="A25" s="70" t="s">
        <v>34</v>
      </c>
      <c r="B25" s="70"/>
      <c r="C25" s="70"/>
      <c r="D25" s="70"/>
      <c r="E25" s="70"/>
    </row>
    <row r="26" spans="1:13" x14ac:dyDescent="0.25">
      <c r="A26" s="72" t="s">
        <v>35</v>
      </c>
      <c r="B26" s="72"/>
      <c r="C26" s="72"/>
      <c r="D26" s="72"/>
      <c r="E26" s="72"/>
      <c r="F26" s="29" t="s">
        <v>36</v>
      </c>
      <c r="G26" s="2">
        <v>3</v>
      </c>
      <c r="I26" s="3">
        <f>(FACT($G$2))/((FACT($G$26))*(FACT($G$2-$G$26)))</f>
        <v>2299.9999999999995</v>
      </c>
      <c r="J26" s="1">
        <f>+I26</f>
        <v>2299.9999999999995</v>
      </c>
      <c r="K26" s="1">
        <f>+$H$3^$G$26</f>
        <v>3.430000000000001E-4</v>
      </c>
      <c r="L26" s="1">
        <f>+$H$4^($G$2-$G$26)</f>
        <v>0.20259320183077525</v>
      </c>
      <c r="M26" s="20">
        <f>+J26*K26*L26</f>
        <v>0.15982577692429861</v>
      </c>
    </row>
    <row r="27" spans="1:13" x14ac:dyDescent="0.25">
      <c r="F27" s="29" t="s">
        <v>37</v>
      </c>
      <c r="G27" s="2">
        <v>4</v>
      </c>
      <c r="I27" s="3">
        <f>(FACT($G$2))/((FACT($G$27))*(FACT($G$2-$G$27)))</f>
        <v>12649.999999999998</v>
      </c>
      <c r="J27" s="1">
        <f t="shared" ref="J27:J28" si="4">+I27</f>
        <v>12649.999999999998</v>
      </c>
      <c r="K27" s="1">
        <f>+$H$3^$G$27</f>
        <v>2.4010000000000006E-5</v>
      </c>
      <c r="L27" s="1">
        <f>+$H$4^($G$2-$G$27)</f>
        <v>0.21784215250620997</v>
      </c>
      <c r="M27" s="20">
        <f t="shared" ref="M27:M28" si="5">+J27*K27*L27</f>
        <v>6.6164434533177385E-2</v>
      </c>
    </row>
    <row r="28" spans="1:13" ht="15.75" thickBot="1" x14ac:dyDescent="0.3">
      <c r="F28" s="29" t="s">
        <v>38</v>
      </c>
      <c r="G28" s="2">
        <v>5</v>
      </c>
      <c r="I28" s="3">
        <f>(FACT($G$2))/((FACT($G$28))*(FACT($G$2-$G$28)))</f>
        <v>53129.999999999993</v>
      </c>
      <c r="J28" s="1">
        <f t="shared" si="4"/>
        <v>53129.999999999993</v>
      </c>
      <c r="K28" s="1">
        <f>+$H$3^$G$28</f>
        <v>1.6807000000000005E-6</v>
      </c>
      <c r="L28" s="1">
        <f>+$H$4^($G$2-$G$28)</f>
        <v>0.23423887366259136</v>
      </c>
      <c r="M28" s="20">
        <f t="shared" si="5"/>
        <v>2.0916498658875432E-2</v>
      </c>
    </row>
    <row r="29" spans="1:13" ht="15.75" thickTop="1" x14ac:dyDescent="0.25">
      <c r="M29" s="32">
        <f>+M26+M27+M28</f>
        <v>0.24690671011635143</v>
      </c>
    </row>
    <row r="30" spans="1:13" x14ac:dyDescent="0.25">
      <c r="L30" s="35" t="s">
        <v>43</v>
      </c>
    </row>
    <row r="31" spans="1:13" x14ac:dyDescent="0.25">
      <c r="A31" s="71" t="s">
        <v>39</v>
      </c>
      <c r="B31" s="71"/>
      <c r="C31" s="71"/>
      <c r="D31" s="71"/>
      <c r="E31" s="71"/>
      <c r="F31" s="34" t="s">
        <v>41</v>
      </c>
      <c r="G31" s="2">
        <v>0</v>
      </c>
      <c r="I31" s="3">
        <v>1</v>
      </c>
      <c r="J31" s="1">
        <f>+I31</f>
        <v>1</v>
      </c>
      <c r="K31" s="1">
        <f>+$H$3^$G$31</f>
        <v>1</v>
      </c>
      <c r="L31" s="21">
        <f>+$H$4</f>
        <v>0.92999999999999994</v>
      </c>
      <c r="M31">
        <f>+G32</f>
        <v>0.1</v>
      </c>
    </row>
    <row r="32" spans="1:13" ht="15.75" thickBot="1" x14ac:dyDescent="0.3">
      <c r="A32" s="76" t="s">
        <v>42</v>
      </c>
      <c r="B32" s="76"/>
      <c r="C32" s="76"/>
      <c r="D32" s="76"/>
      <c r="E32" s="76"/>
      <c r="F32" s="34" t="s">
        <v>40</v>
      </c>
      <c r="G32" s="2">
        <v>0.1</v>
      </c>
      <c r="K32" s="1" t="s">
        <v>44</v>
      </c>
      <c r="L32" s="1">
        <f>+M31</f>
        <v>0.1</v>
      </c>
      <c r="M32">
        <f>LN(L32)</f>
        <v>-2.3025850929940455</v>
      </c>
    </row>
    <row r="33" spans="11:13" ht="16.5" thickTop="1" thickBot="1" x14ac:dyDescent="0.3">
      <c r="K33" s="1" t="s">
        <v>44</v>
      </c>
      <c r="L33" s="21">
        <f>+L31</f>
        <v>0.92999999999999994</v>
      </c>
      <c r="M33" s="36">
        <f>LN(L33)</f>
        <v>-7.2570692834835498E-2</v>
      </c>
    </row>
    <row r="34" spans="11:13" ht="15.75" thickTop="1" x14ac:dyDescent="0.25">
      <c r="K34" s="1" t="s">
        <v>12</v>
      </c>
      <c r="L34" s="1"/>
      <c r="M34" s="32">
        <f>+M32/M33</f>
        <v>31.728856416384591</v>
      </c>
    </row>
  </sheetData>
  <mergeCells count="16">
    <mergeCell ref="A32:E32"/>
    <mergeCell ref="A20:E20"/>
    <mergeCell ref="A21:E21"/>
    <mergeCell ref="K23:L23"/>
    <mergeCell ref="A26:E26"/>
    <mergeCell ref="A25:E25"/>
    <mergeCell ref="A31:E31"/>
    <mergeCell ref="A11:E11"/>
    <mergeCell ref="A12:E12"/>
    <mergeCell ref="A16:E16"/>
    <mergeCell ref="A15:E15"/>
    <mergeCell ref="A1:Q1"/>
    <mergeCell ref="A2:E2"/>
    <mergeCell ref="A3:E3"/>
    <mergeCell ref="A6:E6"/>
    <mergeCell ref="A4:E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02DA2-7C1C-496F-BD2A-A9354EA881CA}">
  <sheetPr>
    <tabColor rgb="FF00B050"/>
  </sheetPr>
  <dimension ref="A1:P43"/>
  <sheetViews>
    <sheetView tabSelected="1" workbookViewId="0">
      <selection activeCell="N21" sqref="N21:N24"/>
    </sheetView>
  </sheetViews>
  <sheetFormatPr baseColWidth="10" defaultRowHeight="15" x14ac:dyDescent="0.25"/>
  <sheetData>
    <row r="1" spans="1:16" ht="16.5" thickTop="1" thickBot="1" x14ac:dyDescent="0.3">
      <c r="A1" s="37" t="s">
        <v>46</v>
      </c>
      <c r="B1" s="38">
        <v>0</v>
      </c>
      <c r="C1" s="39">
        <f>+B1+0.01</f>
        <v>0.01</v>
      </c>
      <c r="D1" s="39">
        <f t="shared" ref="D1:K1" si="0">+C1+0.01</f>
        <v>0.02</v>
      </c>
      <c r="E1" s="39">
        <f t="shared" si="0"/>
        <v>0.03</v>
      </c>
      <c r="F1" s="39">
        <f t="shared" si="0"/>
        <v>0.04</v>
      </c>
      <c r="G1" s="39">
        <f t="shared" si="0"/>
        <v>0.05</v>
      </c>
      <c r="H1" s="39">
        <f t="shared" si="0"/>
        <v>6.0000000000000005E-2</v>
      </c>
      <c r="I1" s="39">
        <f t="shared" si="0"/>
        <v>7.0000000000000007E-2</v>
      </c>
      <c r="J1" s="39">
        <f t="shared" si="0"/>
        <v>0.08</v>
      </c>
      <c r="K1" s="40">
        <f t="shared" si="0"/>
        <v>0.09</v>
      </c>
      <c r="M1">
        <v>1</v>
      </c>
      <c r="N1">
        <v>0.98609999999999998</v>
      </c>
      <c r="O1">
        <f>+M1-N1</f>
        <v>1.3900000000000023E-2</v>
      </c>
    </row>
    <row r="2" spans="1:16" ht="16.5" thickTop="1" thickBot="1" x14ac:dyDescent="0.3">
      <c r="A2" s="41">
        <v>0</v>
      </c>
      <c r="B2" s="42">
        <f>NORMSDIST($A2+B$1)</f>
        <v>0.5</v>
      </c>
      <c r="C2" s="43">
        <f t="shared" ref="C2:K17" si="1">NORMSDIST($A2+C$1)</f>
        <v>0.5039893563146316</v>
      </c>
      <c r="D2" s="44">
        <f t="shared" si="1"/>
        <v>0.50797831371690205</v>
      </c>
      <c r="E2" s="43">
        <f t="shared" si="1"/>
        <v>0.51196647341411272</v>
      </c>
      <c r="F2" s="43">
        <f t="shared" si="1"/>
        <v>0.51595343685283068</v>
      </c>
      <c r="G2" s="43">
        <f t="shared" si="1"/>
        <v>0.51993880583837249</v>
      </c>
      <c r="H2" s="43">
        <f t="shared" si="1"/>
        <v>0.52392218265410684</v>
      </c>
      <c r="I2" s="43">
        <f t="shared" si="1"/>
        <v>0.52790317018052113</v>
      </c>
      <c r="J2" s="43">
        <f t="shared" si="1"/>
        <v>0.53188137201398744</v>
      </c>
      <c r="K2" s="45">
        <f t="shared" si="1"/>
        <v>0.53585639258517204</v>
      </c>
    </row>
    <row r="3" spans="1:16" ht="15.75" thickTop="1" x14ac:dyDescent="0.25">
      <c r="A3" s="46">
        <f>+A2+0.1</f>
        <v>0.1</v>
      </c>
      <c r="B3" s="47">
        <f t="shared" ref="B3:K18" si="2">NORMSDIST($A3+B$1)</f>
        <v>0.53982783727702899</v>
      </c>
      <c r="C3" s="48">
        <f t="shared" si="1"/>
        <v>0.54379531254231672</v>
      </c>
      <c r="D3" s="49">
        <f t="shared" si="1"/>
        <v>0.54775842602058389</v>
      </c>
      <c r="E3" s="48">
        <f t="shared" si="1"/>
        <v>0.55171678665456114</v>
      </c>
      <c r="F3" s="48">
        <f t="shared" si="1"/>
        <v>0.55567000480590645</v>
      </c>
      <c r="G3" s="48">
        <f t="shared" si="1"/>
        <v>0.5596176923702425</v>
      </c>
      <c r="H3" s="48">
        <f t="shared" si="1"/>
        <v>0.56355946289143288</v>
      </c>
      <c r="I3" s="48">
        <f t="shared" si="1"/>
        <v>0.56749493167503839</v>
      </c>
      <c r="J3" s="48">
        <f t="shared" si="1"/>
        <v>0.5714237159009008</v>
      </c>
      <c r="K3" s="50">
        <f t="shared" si="1"/>
        <v>0.57534543473479549</v>
      </c>
      <c r="M3" s="51" t="s">
        <v>47</v>
      </c>
      <c r="N3" s="52">
        <v>0.98982999999999999</v>
      </c>
      <c r="O3" s="53">
        <v>0.99</v>
      </c>
      <c r="P3" s="54">
        <v>0.99009999999999998</v>
      </c>
    </row>
    <row r="4" spans="1:16" x14ac:dyDescent="0.25">
      <c r="A4" s="46">
        <f t="shared" ref="A4:A42" si="3">+A3+0.1</f>
        <v>0.2</v>
      </c>
      <c r="B4" s="47">
        <f t="shared" si="2"/>
        <v>0.57925970943910299</v>
      </c>
      <c r="C4" s="48">
        <f t="shared" si="1"/>
        <v>0.58316616348244232</v>
      </c>
      <c r="D4" s="49">
        <f t="shared" si="1"/>
        <v>0.58706442264821468</v>
      </c>
      <c r="E4" s="48">
        <f t="shared" si="1"/>
        <v>0.59095411514200591</v>
      </c>
      <c r="F4" s="48">
        <f t="shared" si="1"/>
        <v>0.59483487169779581</v>
      </c>
      <c r="G4" s="48">
        <f t="shared" si="1"/>
        <v>0.5987063256829237</v>
      </c>
      <c r="H4" s="48">
        <f t="shared" si="1"/>
        <v>0.60256811320176051</v>
      </c>
      <c r="I4" s="48">
        <f t="shared" si="1"/>
        <v>0.60641987319803947</v>
      </c>
      <c r="J4" s="48">
        <f t="shared" si="1"/>
        <v>0.61026124755579725</v>
      </c>
      <c r="K4" s="50">
        <f t="shared" si="1"/>
        <v>0.61409188119887737</v>
      </c>
      <c r="M4" s="55"/>
      <c r="N4" s="12">
        <v>2.3199999999999998</v>
      </c>
      <c r="P4" s="56">
        <v>2.33</v>
      </c>
    </row>
    <row r="5" spans="1:16" x14ac:dyDescent="0.25">
      <c r="A5" s="46">
        <f t="shared" si="3"/>
        <v>0.30000000000000004</v>
      </c>
      <c r="B5" s="47">
        <f t="shared" si="2"/>
        <v>0.61791142218895267</v>
      </c>
      <c r="C5" s="48">
        <f t="shared" si="1"/>
        <v>0.62171952182201928</v>
      </c>
      <c r="D5" s="49">
        <f t="shared" si="1"/>
        <v>0.62551583472332006</v>
      </c>
      <c r="E5" s="48">
        <f t="shared" si="1"/>
        <v>0.62930001894065357</v>
      </c>
      <c r="F5" s="48">
        <f t="shared" si="1"/>
        <v>0.63307173603602807</v>
      </c>
      <c r="G5" s="48">
        <f t="shared" si="1"/>
        <v>0.6368306511756191</v>
      </c>
      <c r="H5" s="48">
        <f t="shared" si="1"/>
        <v>0.64057643321799129</v>
      </c>
      <c r="I5" s="48">
        <f t="shared" si="1"/>
        <v>0.64430875480054683</v>
      </c>
      <c r="J5" s="48">
        <f t="shared" si="1"/>
        <v>0.64802729242416279</v>
      </c>
      <c r="K5" s="50">
        <f t="shared" si="1"/>
        <v>0.65173172653598244</v>
      </c>
      <c r="M5" s="55" t="s">
        <v>48</v>
      </c>
      <c r="N5">
        <f>+N4</f>
        <v>2.3199999999999998</v>
      </c>
      <c r="P5" s="57"/>
    </row>
    <row r="6" spans="1:16" x14ac:dyDescent="0.25">
      <c r="A6" s="46">
        <f t="shared" si="3"/>
        <v>0.4</v>
      </c>
      <c r="B6" s="47">
        <f t="shared" si="2"/>
        <v>0.65542174161032429</v>
      </c>
      <c r="C6" s="48">
        <f t="shared" si="1"/>
        <v>0.65909702622767741</v>
      </c>
      <c r="D6" s="49">
        <f t="shared" si="1"/>
        <v>0.66275727315175059</v>
      </c>
      <c r="E6" s="48">
        <f t="shared" si="1"/>
        <v>0.66640217940454238</v>
      </c>
      <c r="F6" s="48">
        <f t="shared" si="1"/>
        <v>0.67003144633940637</v>
      </c>
      <c r="G6" s="48">
        <f t="shared" si="1"/>
        <v>0.67364477971208003</v>
      </c>
      <c r="H6" s="48">
        <f t="shared" si="1"/>
        <v>0.67724188974965227</v>
      </c>
      <c r="I6" s="48">
        <f t="shared" si="1"/>
        <v>0.6808224912174442</v>
      </c>
      <c r="J6" s="48">
        <f t="shared" si="1"/>
        <v>0.68438630348377749</v>
      </c>
      <c r="K6" s="50">
        <f t="shared" si="1"/>
        <v>0.68793305058260945</v>
      </c>
      <c r="M6" s="55" t="s">
        <v>49</v>
      </c>
      <c r="P6" s="57"/>
    </row>
    <row r="7" spans="1:16" x14ac:dyDescent="0.25">
      <c r="A7" s="46">
        <f t="shared" si="3"/>
        <v>0.5</v>
      </c>
      <c r="B7" s="47">
        <f t="shared" si="2"/>
        <v>0.69146246127401312</v>
      </c>
      <c r="C7" s="48">
        <f t="shared" si="1"/>
        <v>0.69497426910248061</v>
      </c>
      <c r="D7" s="49">
        <f t="shared" si="1"/>
        <v>0.69846821245303381</v>
      </c>
      <c r="E7" s="48">
        <f t="shared" si="1"/>
        <v>0.70194403460512356</v>
      </c>
      <c r="F7" s="48">
        <f t="shared" si="1"/>
        <v>0.70540148378430201</v>
      </c>
      <c r="G7" s="48">
        <f t="shared" si="1"/>
        <v>0.70884031321165364</v>
      </c>
      <c r="H7" s="48">
        <f t="shared" si="1"/>
        <v>0.71226028115097295</v>
      </c>
      <c r="I7" s="48">
        <f t="shared" si="1"/>
        <v>0.71566115095367588</v>
      </c>
      <c r="J7" s="48">
        <f t="shared" si="1"/>
        <v>0.7190426911014357</v>
      </c>
      <c r="K7" s="50">
        <f t="shared" si="1"/>
        <v>0.72240467524653507</v>
      </c>
      <c r="M7" s="55" t="s">
        <v>50</v>
      </c>
      <c r="N7">
        <f>+P4-N4</f>
        <v>1.0000000000000231E-2</v>
      </c>
      <c r="P7" s="57"/>
    </row>
    <row r="8" spans="1:16" x14ac:dyDescent="0.25">
      <c r="A8" s="46">
        <f t="shared" si="3"/>
        <v>0.6</v>
      </c>
      <c r="B8" s="47">
        <f t="shared" si="2"/>
        <v>0.72574688224992645</v>
      </c>
      <c r="C8" s="48">
        <f t="shared" si="1"/>
        <v>0.72906909621699434</v>
      </c>
      <c r="D8" s="49">
        <f t="shared" si="1"/>
        <v>0.732371106531017</v>
      </c>
      <c r="E8" s="48">
        <f t="shared" si="1"/>
        <v>0.73565270788432247</v>
      </c>
      <c r="F8" s="48">
        <f t="shared" si="1"/>
        <v>0.73891370030713843</v>
      </c>
      <c r="G8" s="48">
        <f t="shared" si="1"/>
        <v>0.74215388919413527</v>
      </c>
      <c r="H8" s="48">
        <f t="shared" si="1"/>
        <v>0.74537308532866398</v>
      </c>
      <c r="I8" s="48">
        <f t="shared" si="1"/>
        <v>0.74857110490468992</v>
      </c>
      <c r="J8" s="48">
        <f t="shared" si="1"/>
        <v>0.75174776954642952</v>
      </c>
      <c r="K8" s="50">
        <f t="shared" si="1"/>
        <v>0.75490290632569057</v>
      </c>
      <c r="M8" s="55" t="s">
        <v>51</v>
      </c>
      <c r="N8">
        <f>+O3-N3</f>
        <v>1.7000000000000348E-4</v>
      </c>
      <c r="P8" s="57"/>
    </row>
    <row r="9" spans="1:16" x14ac:dyDescent="0.25">
      <c r="A9" s="46">
        <f t="shared" si="3"/>
        <v>0.7</v>
      </c>
      <c r="B9" s="47">
        <f t="shared" si="2"/>
        <v>0.75803634777692697</v>
      </c>
      <c r="C9" s="48">
        <f t="shared" si="1"/>
        <v>0.76114793191001329</v>
      </c>
      <c r="D9" s="49">
        <f t="shared" si="1"/>
        <v>0.76423750222074882</v>
      </c>
      <c r="E9" s="48">
        <f t="shared" si="1"/>
        <v>0.76730490769910253</v>
      </c>
      <c r="F9" s="48">
        <f t="shared" si="1"/>
        <v>0.77035000283520938</v>
      </c>
      <c r="G9" s="48">
        <f t="shared" si="1"/>
        <v>0.77337264762313174</v>
      </c>
      <c r="H9" s="48">
        <f t="shared" si="1"/>
        <v>0.77637270756240062</v>
      </c>
      <c r="I9" s="48">
        <f t="shared" si="1"/>
        <v>0.77935005365735044</v>
      </c>
      <c r="J9" s="48">
        <f t="shared" si="1"/>
        <v>0.78230456241426682</v>
      </c>
      <c r="K9" s="50">
        <f t="shared" si="1"/>
        <v>0.78523611583636277</v>
      </c>
      <c r="M9" s="55" t="s">
        <v>52</v>
      </c>
      <c r="N9">
        <f>+P3-N3</f>
        <v>2.6999999999999247E-4</v>
      </c>
      <c r="P9" s="57"/>
    </row>
    <row r="10" spans="1:16" x14ac:dyDescent="0.25">
      <c r="A10" s="58">
        <f t="shared" si="3"/>
        <v>0.79999999999999993</v>
      </c>
      <c r="B10" s="59">
        <f t="shared" si="2"/>
        <v>0.78814460141660336</v>
      </c>
      <c r="C10" s="49">
        <f t="shared" si="1"/>
        <v>0.79102991212839835</v>
      </c>
      <c r="D10" s="60">
        <f t="shared" si="1"/>
        <v>0.79389194641418692</v>
      </c>
      <c r="E10" s="48">
        <f t="shared" si="1"/>
        <v>0.79673060817193153</v>
      </c>
      <c r="F10" s="48">
        <f t="shared" si="1"/>
        <v>0.79954580673955034</v>
      </c>
      <c r="G10" s="48">
        <f t="shared" si="1"/>
        <v>0.80233745687730762</v>
      </c>
      <c r="H10" s="48">
        <f t="shared" si="1"/>
        <v>0.80510547874819172</v>
      </c>
      <c r="I10" s="48">
        <f t="shared" si="1"/>
        <v>0.80784979789630373</v>
      </c>
      <c r="J10" s="48">
        <f t="shared" si="1"/>
        <v>0.81057034522328786</v>
      </c>
      <c r="K10" s="50">
        <f t="shared" si="1"/>
        <v>0.81326705696282731</v>
      </c>
      <c r="M10" s="55"/>
      <c r="P10" s="57"/>
    </row>
    <row r="11" spans="1:16" ht="15.75" thickBot="1" x14ac:dyDescent="0.3">
      <c r="A11" s="46">
        <f t="shared" si="3"/>
        <v>0.89999999999999991</v>
      </c>
      <c r="B11" s="47">
        <f t="shared" si="2"/>
        <v>0.81593987465324047</v>
      </c>
      <c r="C11" s="48">
        <f t="shared" si="1"/>
        <v>0.81858874510820279</v>
      </c>
      <c r="D11" s="48">
        <f t="shared" si="1"/>
        <v>0.82121362038562828</v>
      </c>
      <c r="E11" s="48">
        <f t="shared" si="1"/>
        <v>0.82381445775474205</v>
      </c>
      <c r="F11" s="48">
        <f t="shared" si="1"/>
        <v>0.82639121966137541</v>
      </c>
      <c r="G11" s="48">
        <f t="shared" si="1"/>
        <v>0.82894387369151812</v>
      </c>
      <c r="H11" s="48">
        <f t="shared" si="1"/>
        <v>0.83147239253316219</v>
      </c>
      <c r="I11" s="48">
        <f t="shared" si="1"/>
        <v>0.83397675393647042</v>
      </c>
      <c r="J11" s="48">
        <f t="shared" si="1"/>
        <v>0.83645694067230769</v>
      </c>
      <c r="K11" s="50">
        <f t="shared" si="1"/>
        <v>0.83891294048916909</v>
      </c>
      <c r="M11" s="61" t="s">
        <v>53</v>
      </c>
      <c r="N11" s="62"/>
      <c r="O11" s="63">
        <f>+N5+((N7*N8)/N9)</f>
        <v>2.3262962962962965</v>
      </c>
      <c r="P11" s="64"/>
    </row>
    <row r="12" spans="1:16" ht="15.75" thickTop="1" x14ac:dyDescent="0.25">
      <c r="A12" s="46">
        <f t="shared" si="3"/>
        <v>0.99999999999999989</v>
      </c>
      <c r="B12" s="47">
        <f t="shared" si="2"/>
        <v>0.84134474606854281</v>
      </c>
      <c r="C12" s="48">
        <f t="shared" si="1"/>
        <v>0.84375235497874534</v>
      </c>
      <c r="D12" s="48">
        <f t="shared" si="1"/>
        <v>0.84613576962726511</v>
      </c>
      <c r="E12" s="48">
        <f t="shared" si="1"/>
        <v>0.84849499721165622</v>
      </c>
      <c r="F12" s="48">
        <f t="shared" si="1"/>
        <v>0.85083004966901854</v>
      </c>
      <c r="G12" s="48">
        <f t="shared" si="1"/>
        <v>0.85314094362410409</v>
      </c>
      <c r="H12" s="48">
        <f t="shared" si="1"/>
        <v>0.85542770033609039</v>
      </c>
      <c r="I12" s="48">
        <f t="shared" si="1"/>
        <v>0.85769034564406077</v>
      </c>
      <c r="J12" s="48">
        <f t="shared" si="1"/>
        <v>0.85992890991123094</v>
      </c>
      <c r="K12" s="50">
        <f t="shared" si="1"/>
        <v>0.8621434279679645</v>
      </c>
    </row>
    <row r="13" spans="1:16" x14ac:dyDescent="0.25">
      <c r="A13" s="46">
        <f t="shared" si="3"/>
        <v>1.0999999999999999</v>
      </c>
      <c r="B13" s="47">
        <f t="shared" si="2"/>
        <v>0.86433393905361733</v>
      </c>
      <c r="C13" s="48">
        <f t="shared" si="1"/>
        <v>0.86650048675725277</v>
      </c>
      <c r="D13" s="48">
        <f t="shared" si="1"/>
        <v>0.86864311895726931</v>
      </c>
      <c r="E13" s="48">
        <f t="shared" si="1"/>
        <v>0.8707618877599822</v>
      </c>
      <c r="F13" s="48">
        <f t="shared" si="1"/>
        <v>0.87285684943720176</v>
      </c>
      <c r="G13" s="48">
        <f t="shared" si="1"/>
        <v>0.87492806436284976</v>
      </c>
      <c r="H13" s="48">
        <f t="shared" si="1"/>
        <v>0.87697559694865657</v>
      </c>
      <c r="I13" s="48">
        <f t="shared" si="1"/>
        <v>0.87899951557898182</v>
      </c>
      <c r="J13" s="48">
        <f t="shared" si="1"/>
        <v>0.88099989254479927</v>
      </c>
      <c r="K13" s="50">
        <f t="shared" si="1"/>
        <v>0.88297680397689138</v>
      </c>
    </row>
    <row r="14" spans="1:16" x14ac:dyDescent="0.25">
      <c r="A14" s="46">
        <f t="shared" si="3"/>
        <v>1.2</v>
      </c>
      <c r="B14" s="47">
        <f t="shared" si="2"/>
        <v>0.88493032977829178</v>
      </c>
      <c r="C14" s="48">
        <f t="shared" si="1"/>
        <v>0.88686055355602278</v>
      </c>
      <c r="D14" s="48">
        <f t="shared" si="1"/>
        <v>0.88876756255216538</v>
      </c>
      <c r="E14" s="48">
        <f t="shared" si="1"/>
        <v>0.89065144757430814</v>
      </c>
      <c r="F14" s="48">
        <f t="shared" si="1"/>
        <v>0.89251230292541306</v>
      </c>
      <c r="G14" s="48">
        <f t="shared" si="1"/>
        <v>0.89435022633314476</v>
      </c>
      <c r="H14" s="48">
        <f t="shared" si="1"/>
        <v>0.89616531887869966</v>
      </c>
      <c r="I14" s="48">
        <f t="shared" si="1"/>
        <v>0.89795768492518091</v>
      </c>
      <c r="J14" s="48">
        <f t="shared" si="1"/>
        <v>0.89972743204555794</v>
      </c>
      <c r="K14" s="50">
        <f t="shared" si="1"/>
        <v>0.90147467095025213</v>
      </c>
    </row>
    <row r="15" spans="1:16" x14ac:dyDescent="0.25">
      <c r="A15" s="46">
        <f t="shared" si="3"/>
        <v>1.3</v>
      </c>
      <c r="B15" s="47">
        <f t="shared" si="2"/>
        <v>0.9031995154143897</v>
      </c>
      <c r="C15" s="48">
        <f t="shared" si="1"/>
        <v>0.90490208220476098</v>
      </c>
      <c r="D15" s="48">
        <f t="shared" si="1"/>
        <v>0.90658249100652821</v>
      </c>
      <c r="E15" s="48">
        <f t="shared" si="1"/>
        <v>0.90824086434971918</v>
      </c>
      <c r="F15" s="48">
        <f t="shared" si="1"/>
        <v>0.90987732753554751</v>
      </c>
      <c r="G15" s="48">
        <f t="shared" si="1"/>
        <v>0.91149200856259804</v>
      </c>
      <c r="H15" s="48">
        <f t="shared" si="1"/>
        <v>0.91308503805291497</v>
      </c>
      <c r="I15" s="48">
        <f t="shared" si="1"/>
        <v>0.91465654917803307</v>
      </c>
      <c r="J15" s="48">
        <f t="shared" si="1"/>
        <v>0.91620667758498575</v>
      </c>
      <c r="K15" s="50">
        <f t="shared" si="1"/>
        <v>0.91773556132233114</v>
      </c>
    </row>
    <row r="16" spans="1:16" x14ac:dyDescent="0.25">
      <c r="A16" s="46">
        <f t="shared" si="3"/>
        <v>1.4000000000000001</v>
      </c>
      <c r="B16" s="47">
        <f t="shared" si="2"/>
        <v>0.91924334076622893</v>
      </c>
      <c r="C16" s="48">
        <f t="shared" si="1"/>
        <v>0.92073015854660767</v>
      </c>
      <c r="D16" s="48">
        <f t="shared" si="1"/>
        <v>0.92219615947345368</v>
      </c>
      <c r="E16" s="48">
        <f t="shared" si="1"/>
        <v>0.92364149046326094</v>
      </c>
      <c r="F16" s="48">
        <f t="shared" si="1"/>
        <v>0.92506630046567295</v>
      </c>
      <c r="G16" s="48">
        <f t="shared" si="1"/>
        <v>0.92647074039035171</v>
      </c>
      <c r="H16" s="48">
        <f t="shared" si="1"/>
        <v>0.92785496303410619</v>
      </c>
      <c r="I16" s="48">
        <f t="shared" si="1"/>
        <v>0.92921912300831455</v>
      </c>
      <c r="J16" s="48">
        <f t="shared" si="1"/>
        <v>0.93056337666666833</v>
      </c>
      <c r="K16" s="50">
        <f t="shared" si="1"/>
        <v>0.93188788203327455</v>
      </c>
    </row>
    <row r="17" spans="1:11" x14ac:dyDescent="0.25">
      <c r="A17" s="46">
        <f t="shared" si="3"/>
        <v>1.5000000000000002</v>
      </c>
      <c r="B17" s="47">
        <f t="shared" si="2"/>
        <v>0.93319279873114191</v>
      </c>
      <c r="C17" s="48">
        <f t="shared" si="1"/>
        <v>0.93447828791108356</v>
      </c>
      <c r="D17" s="48">
        <f t="shared" si="1"/>
        <v>0.93574451218106425</v>
      </c>
      <c r="E17" s="48">
        <f t="shared" si="1"/>
        <v>0.93699163553602161</v>
      </c>
      <c r="F17" s="48">
        <f t="shared" si="1"/>
        <v>0.9382198232881882</v>
      </c>
      <c r="G17" s="48">
        <f t="shared" si="1"/>
        <v>0.93942924199794109</v>
      </c>
      <c r="H17" s="48">
        <f t="shared" si="1"/>
        <v>0.94062005940520699</v>
      </c>
      <c r="I17" s="48">
        <f t="shared" si="1"/>
        <v>0.94179244436144705</v>
      </c>
      <c r="J17" s="48">
        <f t="shared" si="1"/>
        <v>0.94294656676224586</v>
      </c>
      <c r="K17" s="50">
        <f t="shared" si="1"/>
        <v>0.94408259748053058</v>
      </c>
    </row>
    <row r="18" spans="1:11" x14ac:dyDescent="0.25">
      <c r="A18" s="46">
        <f t="shared" si="3"/>
        <v>1.6000000000000003</v>
      </c>
      <c r="B18" s="47">
        <f t="shared" si="2"/>
        <v>0.94520070830044201</v>
      </c>
      <c r="C18" s="48">
        <f t="shared" si="2"/>
        <v>0.94630107185188028</v>
      </c>
      <c r="D18" s="48">
        <f t="shared" si="2"/>
        <v>0.94738386154574794</v>
      </c>
      <c r="E18" s="48">
        <f t="shared" si="2"/>
        <v>0.94844925150991066</v>
      </c>
      <c r="F18" s="48">
        <f t="shared" si="2"/>
        <v>0.94949741652589636</v>
      </c>
      <c r="G18" s="48">
        <f t="shared" si="2"/>
        <v>0.9505285319663519</v>
      </c>
      <c r="H18" s="48">
        <f t="shared" si="2"/>
        <v>0.95154277373327723</v>
      </c>
      <c r="I18" s="48">
        <f t="shared" si="2"/>
        <v>0.95254031819705276</v>
      </c>
      <c r="J18" s="48">
        <f t="shared" si="2"/>
        <v>0.95352134213628004</v>
      </c>
      <c r="K18" s="50">
        <f t="shared" si="2"/>
        <v>0.95448602267845017</v>
      </c>
    </row>
    <row r="19" spans="1:11" x14ac:dyDescent="0.25">
      <c r="A19" s="46">
        <f t="shared" si="3"/>
        <v>1.7000000000000004</v>
      </c>
      <c r="B19" s="47">
        <f t="shared" ref="B19:K42" si="4">NORMSDIST($A19+B$1)</f>
        <v>0.95543453724145699</v>
      </c>
      <c r="C19" s="48">
        <f t="shared" si="4"/>
        <v>0.95636706347596812</v>
      </c>
      <c r="D19" s="48">
        <f t="shared" si="4"/>
        <v>0.95728377920867114</v>
      </c>
      <c r="E19" s="48">
        <f t="shared" si="4"/>
        <v>0.9581848623864051</v>
      </c>
      <c r="F19" s="48">
        <f t="shared" si="4"/>
        <v>0.95907049102119268</v>
      </c>
      <c r="G19" s="48">
        <f t="shared" si="4"/>
        <v>0.959940843136183</v>
      </c>
      <c r="H19" s="48">
        <f t="shared" si="4"/>
        <v>0.96079609671251742</v>
      </c>
      <c r="I19" s="48">
        <f t="shared" si="4"/>
        <v>0.96163642963712881</v>
      </c>
      <c r="J19" s="48">
        <f t="shared" si="4"/>
        <v>0.96246201965148326</v>
      </c>
      <c r="K19" s="50">
        <f t="shared" si="4"/>
        <v>0.9632730443012737</v>
      </c>
    </row>
    <row r="20" spans="1:11" x14ac:dyDescent="0.25">
      <c r="A20" s="46">
        <f t="shared" si="3"/>
        <v>1.8000000000000005</v>
      </c>
      <c r="B20" s="47">
        <f t="shared" si="4"/>
        <v>0.96406968088707423</v>
      </c>
      <c r="C20" s="48">
        <f t="shared" si="4"/>
        <v>0.9648521064159612</v>
      </c>
      <c r="D20" s="48">
        <f t="shared" si="4"/>
        <v>0.96562049755411006</v>
      </c>
      <c r="E20" s="48">
        <f t="shared" si="4"/>
        <v>0.96637503058037166</v>
      </c>
      <c r="F20" s="48">
        <f t="shared" si="4"/>
        <v>0.96711588134083615</v>
      </c>
      <c r="G20" s="48">
        <f t="shared" si="4"/>
        <v>0.96784322520438637</v>
      </c>
      <c r="H20" s="48">
        <f t="shared" si="4"/>
        <v>0.96855723701924734</v>
      </c>
      <c r="I20" s="48">
        <f t="shared" si="4"/>
        <v>0.96925809107053407</v>
      </c>
      <c r="J20" s="48">
        <f t="shared" si="4"/>
        <v>0.96994596103880026</v>
      </c>
      <c r="K20" s="50">
        <f t="shared" si="4"/>
        <v>0.9706210199595906</v>
      </c>
    </row>
    <row r="21" spans="1:11" x14ac:dyDescent="0.25">
      <c r="A21" s="46">
        <f t="shared" si="3"/>
        <v>1.9000000000000006</v>
      </c>
      <c r="B21" s="47">
        <f t="shared" si="4"/>
        <v>0.97128344018399826</v>
      </c>
      <c r="C21" s="48">
        <f t="shared" si="4"/>
        <v>0.97193339334022755</v>
      </c>
      <c r="D21" s="48">
        <f t="shared" si="4"/>
        <v>0.9725710502961632</v>
      </c>
      <c r="E21" s="48">
        <f t="shared" si="4"/>
        <v>0.97319658112294505</v>
      </c>
      <c r="F21" s="48">
        <f t="shared" si="4"/>
        <v>0.97381015505954738</v>
      </c>
      <c r="G21" s="48">
        <f t="shared" si="4"/>
        <v>0.97441194047836144</v>
      </c>
      <c r="H21" s="48">
        <f t="shared" si="4"/>
        <v>0.97500210485177963</v>
      </c>
      <c r="I21" s="48">
        <f t="shared" si="4"/>
        <v>0.97558081471977753</v>
      </c>
      <c r="J21" s="48">
        <f t="shared" si="4"/>
        <v>0.97614823565849151</v>
      </c>
      <c r="K21" s="50">
        <f t="shared" si="4"/>
        <v>0.97670453224978826</v>
      </c>
    </row>
    <row r="22" spans="1:11" x14ac:dyDescent="0.25">
      <c r="A22" s="46">
        <f t="shared" si="3"/>
        <v>2.0000000000000004</v>
      </c>
      <c r="B22" s="47">
        <f t="shared" si="4"/>
        <v>0.97724986805182079</v>
      </c>
      <c r="C22" s="48">
        <f t="shared" si="4"/>
        <v>0.97778440557056856</v>
      </c>
      <c r="D22" s="48">
        <f t="shared" si="4"/>
        <v>0.97830830623235321</v>
      </c>
      <c r="E22" s="48">
        <f t="shared" si="4"/>
        <v>0.97882173035732778</v>
      </c>
      <c r="F22" s="48">
        <f t="shared" si="4"/>
        <v>0.97932483713393004</v>
      </c>
      <c r="G22" s="48">
        <f t="shared" si="4"/>
        <v>0.97981778459429558</v>
      </c>
      <c r="H22" s="48">
        <f t="shared" si="4"/>
        <v>0.98030072959062309</v>
      </c>
      <c r="I22" s="48">
        <f t="shared" si="4"/>
        <v>0.98077382777248279</v>
      </c>
      <c r="J22" s="48">
        <f t="shared" si="4"/>
        <v>0.98123723356506232</v>
      </c>
      <c r="K22" s="50">
        <f t="shared" si="4"/>
        <v>0.98169110014834104</v>
      </c>
    </row>
    <row r="23" spans="1:11" x14ac:dyDescent="0.25">
      <c r="A23" s="46">
        <f t="shared" si="3"/>
        <v>2.1000000000000005</v>
      </c>
      <c r="B23" s="47">
        <f t="shared" si="4"/>
        <v>0.98213557943718344</v>
      </c>
      <c r="C23" s="48">
        <f t="shared" si="4"/>
        <v>0.98257082206234292</v>
      </c>
      <c r="D23" s="48">
        <f t="shared" si="4"/>
        <v>0.98299697735236724</v>
      </c>
      <c r="E23" s="48">
        <f t="shared" si="4"/>
        <v>0.98341419331639501</v>
      </c>
      <c r="F23" s="48">
        <f t="shared" si="4"/>
        <v>0.98382261662783388</v>
      </c>
      <c r="G23" s="48">
        <f t="shared" si="4"/>
        <v>0.98422239260890954</v>
      </c>
      <c r="H23" s="48">
        <f t="shared" si="4"/>
        <v>0.98461366521607463</v>
      </c>
      <c r="I23" s="48">
        <f t="shared" si="4"/>
        <v>0.98499657702626786</v>
      </c>
      <c r="J23" s="48">
        <f t="shared" si="4"/>
        <v>0.98537126922401075</v>
      </c>
      <c r="K23" s="50">
        <f t="shared" si="4"/>
        <v>0.98573788158933118</v>
      </c>
    </row>
    <row r="24" spans="1:11" x14ac:dyDescent="0.25">
      <c r="A24" s="46">
        <f t="shared" si="3"/>
        <v>2.2000000000000006</v>
      </c>
      <c r="B24" s="47">
        <f t="shared" si="4"/>
        <v>0.98609655248650141</v>
      </c>
      <c r="C24" s="48">
        <f t="shared" si="4"/>
        <v>0.98644741885358</v>
      </c>
      <c r="D24" s="48">
        <f t="shared" si="4"/>
        <v>0.98679061619274377</v>
      </c>
      <c r="E24" s="48">
        <f t="shared" si="4"/>
        <v>0.98712627856139801</v>
      </c>
      <c r="F24" s="48">
        <f t="shared" si="4"/>
        <v>0.98745453856405341</v>
      </c>
      <c r="G24" s="48">
        <f t="shared" si="4"/>
        <v>0.98777552734495533</v>
      </c>
      <c r="H24" s="48">
        <f t="shared" si="4"/>
        <v>0.98808937458145296</v>
      </c>
      <c r="I24" s="48">
        <f t="shared" si="4"/>
        <v>0.98839620847809651</v>
      </c>
      <c r="J24" s="48">
        <f t="shared" si="4"/>
        <v>0.9886961557614472</v>
      </c>
      <c r="K24" s="50">
        <f t="shared" si="4"/>
        <v>0.98898934167558861</v>
      </c>
    </row>
    <row r="25" spans="1:11" x14ac:dyDescent="0.25">
      <c r="A25" s="46">
        <f t="shared" si="3"/>
        <v>2.3000000000000007</v>
      </c>
      <c r="B25" s="47">
        <f t="shared" si="4"/>
        <v>0.98927588997832416</v>
      </c>
      <c r="C25" s="48">
        <f t="shared" si="4"/>
        <v>0.98955592293804895</v>
      </c>
      <c r="D25" s="48">
        <f t="shared" si="4"/>
        <v>0.98982956133128031</v>
      </c>
      <c r="E25" s="48">
        <f t="shared" si="4"/>
        <v>0.99009692444083575</v>
      </c>
      <c r="F25" s="48">
        <f t="shared" si="4"/>
        <v>0.99035813005464168</v>
      </c>
      <c r="G25" s="48">
        <f t="shared" si="4"/>
        <v>0.99061329446516144</v>
      </c>
      <c r="H25" s="48">
        <f t="shared" si="4"/>
        <v>0.99086253246942735</v>
      </c>
      <c r="I25" s="48">
        <f t="shared" si="4"/>
        <v>0.99110595736966323</v>
      </c>
      <c r="J25" s="48">
        <f t="shared" si="4"/>
        <v>0.99134368097448344</v>
      </c>
      <c r="K25" s="50">
        <f t="shared" si="4"/>
        <v>0.99157581360065428</v>
      </c>
    </row>
    <row r="26" spans="1:11" x14ac:dyDescent="0.25">
      <c r="A26" s="46">
        <f t="shared" si="3"/>
        <v>2.4000000000000008</v>
      </c>
      <c r="B26" s="47">
        <f t="shared" si="4"/>
        <v>0.99180246407540384</v>
      </c>
      <c r="C26" s="48">
        <f t="shared" si="4"/>
        <v>0.99202373973926627</v>
      </c>
      <c r="D26" s="48">
        <f t="shared" si="4"/>
        <v>0.99223974644944635</v>
      </c>
      <c r="E26" s="48">
        <f t="shared" si="4"/>
        <v>0.99245058858369084</v>
      </c>
      <c r="F26" s="48">
        <f t="shared" si="4"/>
        <v>0.99265636904465171</v>
      </c>
      <c r="G26" s="48">
        <f t="shared" si="4"/>
        <v>0.99285718926472855</v>
      </c>
      <c r="H26" s="48">
        <f t="shared" si="4"/>
        <v>0.99305314921137566</v>
      </c>
      <c r="I26" s="48">
        <f t="shared" si="4"/>
        <v>0.99324434739285938</v>
      </c>
      <c r="J26" s="48">
        <f t="shared" si="4"/>
        <v>0.9934308808644533</v>
      </c>
      <c r="K26" s="50">
        <f t="shared" si="4"/>
        <v>0.99361284523505689</v>
      </c>
    </row>
    <row r="27" spans="1:11" x14ac:dyDescent="0.25">
      <c r="A27" s="46">
        <f t="shared" si="3"/>
        <v>2.5000000000000009</v>
      </c>
      <c r="B27" s="47">
        <f t="shared" si="4"/>
        <v>0.99379033467422384</v>
      </c>
      <c r="C27" s="48">
        <f t="shared" si="4"/>
        <v>0.99396344191958741</v>
      </c>
      <c r="D27" s="48">
        <f t="shared" si="4"/>
        <v>0.99413225828466745</v>
      </c>
      <c r="E27" s="48">
        <f t="shared" si="4"/>
        <v>0.99429687366704933</v>
      </c>
      <c r="F27" s="48">
        <f t="shared" si="4"/>
        <v>0.99445737655691746</v>
      </c>
      <c r="G27" s="48">
        <f t="shared" si="4"/>
        <v>0.99461385404593328</v>
      </c>
      <c r="H27" s="48">
        <f t="shared" si="4"/>
        <v>0.99476639183644422</v>
      </c>
      <c r="I27" s="48">
        <f t="shared" si="4"/>
        <v>0.994915074251009</v>
      </c>
      <c r="J27" s="48">
        <f t="shared" si="4"/>
        <v>0.99505998424222941</v>
      </c>
      <c r="K27" s="50">
        <f t="shared" si="4"/>
        <v>0.99520120340287388</v>
      </c>
    </row>
    <row r="28" spans="1:11" x14ac:dyDescent="0.25">
      <c r="A28" s="46">
        <f t="shared" si="3"/>
        <v>2.600000000000001</v>
      </c>
      <c r="B28" s="47">
        <f t="shared" si="4"/>
        <v>0.99533881197628127</v>
      </c>
      <c r="C28" s="48">
        <f t="shared" si="4"/>
        <v>0.99547288886703267</v>
      </c>
      <c r="D28" s="48">
        <f t="shared" si="4"/>
        <v>0.99560351165187866</v>
      </c>
      <c r="E28" s="48">
        <f t="shared" si="4"/>
        <v>0.9957307565909107</v>
      </c>
      <c r="F28" s="48">
        <f t="shared" si="4"/>
        <v>0.99585469863896392</v>
      </c>
      <c r="G28" s="48">
        <f t="shared" si="4"/>
        <v>0.99597541145724167</v>
      </c>
      <c r="H28" s="48">
        <f t="shared" si="4"/>
        <v>0.99609296742514719</v>
      </c>
      <c r="I28" s="48">
        <f t="shared" si="4"/>
        <v>0.99620743765231456</v>
      </c>
      <c r="J28" s="48">
        <f t="shared" si="4"/>
        <v>0.99631889199082502</v>
      </c>
      <c r="K28" s="50">
        <f t="shared" si="4"/>
        <v>0.99642739904760025</v>
      </c>
    </row>
    <row r="29" spans="1:11" x14ac:dyDescent="0.25">
      <c r="A29" s="46">
        <f t="shared" si="3"/>
        <v>2.7000000000000011</v>
      </c>
      <c r="B29" s="47">
        <f t="shared" si="4"/>
        <v>0.99653302619695938</v>
      </c>
      <c r="C29" s="48">
        <f t="shared" si="4"/>
        <v>0.9966358395933308</v>
      </c>
      <c r="D29" s="48">
        <f t="shared" si="4"/>
        <v>0.99673590418410873</v>
      </c>
      <c r="E29" s="48">
        <f t="shared" si="4"/>
        <v>0.99683328372264224</v>
      </c>
      <c r="F29" s="48">
        <f t="shared" si="4"/>
        <v>0.99692804078134956</v>
      </c>
      <c r="G29" s="48">
        <f t="shared" si="4"/>
        <v>0.99702023676494544</v>
      </c>
      <c r="H29" s="48">
        <f t="shared" si="4"/>
        <v>0.99710993192377384</v>
      </c>
      <c r="I29" s="48">
        <f t="shared" si="4"/>
        <v>0.99719718536723501</v>
      </c>
      <c r="J29" s="48">
        <f t="shared" si="4"/>
        <v>0.99728205507729872</v>
      </c>
      <c r="K29" s="50">
        <f t="shared" si="4"/>
        <v>0.99736459792209509</v>
      </c>
    </row>
    <row r="30" spans="1:11" x14ac:dyDescent="0.25">
      <c r="A30" s="46">
        <f t="shared" si="3"/>
        <v>2.8000000000000012</v>
      </c>
      <c r="B30" s="47">
        <f t="shared" si="4"/>
        <v>0.99744486966957213</v>
      </c>
      <c r="C30" s="48">
        <f t="shared" si="4"/>
        <v>0.9975229250012142</v>
      </c>
      <c r="D30" s="48">
        <f t="shared" si="4"/>
        <v>0.99759881752581081</v>
      </c>
      <c r="E30" s="48">
        <f t="shared" si="4"/>
        <v>0.9976725997932685</v>
      </c>
      <c r="F30" s="48">
        <f t="shared" si="4"/>
        <v>0.99774432330845764</v>
      </c>
      <c r="G30" s="48">
        <f t="shared" si="4"/>
        <v>0.99781403854508677</v>
      </c>
      <c r="H30" s="48">
        <f t="shared" si="4"/>
        <v>0.99788179495959539</v>
      </c>
      <c r="I30" s="48">
        <f t="shared" si="4"/>
        <v>0.99794764100506028</v>
      </c>
      <c r="J30" s="48">
        <f t="shared" si="4"/>
        <v>0.99801162414510569</v>
      </c>
      <c r="K30" s="50">
        <f t="shared" si="4"/>
        <v>0.99807379086781212</v>
      </c>
    </row>
    <row r="31" spans="1:11" x14ac:dyDescent="0.25">
      <c r="A31" s="46">
        <f t="shared" si="3"/>
        <v>2.9000000000000012</v>
      </c>
      <c r="B31" s="47">
        <f t="shared" si="4"/>
        <v>0.99813418669961596</v>
      </c>
      <c r="C31" s="48">
        <f t="shared" si="4"/>
        <v>0.99819285621919362</v>
      </c>
      <c r="D31" s="48">
        <f t="shared" si="4"/>
        <v>0.99824984307132392</v>
      </c>
      <c r="E31" s="48">
        <f t="shared" si="4"/>
        <v>0.99830518998072271</v>
      </c>
      <c r="F31" s="48">
        <f t="shared" si="4"/>
        <v>0.99835893876584303</v>
      </c>
      <c r="G31" s="48">
        <f t="shared" si="4"/>
        <v>0.99841113035263518</v>
      </c>
      <c r="H31" s="48">
        <f t="shared" si="4"/>
        <v>0.99846180478826196</v>
      </c>
      <c r="I31" s="48">
        <f t="shared" si="4"/>
        <v>0.99851100125476255</v>
      </c>
      <c r="J31" s="48">
        <f t="shared" si="4"/>
        <v>0.99855875808266004</v>
      </c>
      <c r="K31" s="50">
        <f t="shared" si="4"/>
        <v>0.99860511276450781</v>
      </c>
    </row>
    <row r="32" spans="1:11" x14ac:dyDescent="0.25">
      <c r="A32" s="46">
        <f t="shared" si="3"/>
        <v>3.0000000000000013</v>
      </c>
      <c r="B32" s="47">
        <f t="shared" si="4"/>
        <v>0.9986501019683699</v>
      </c>
      <c r="C32" s="48">
        <f t="shared" si="4"/>
        <v>0.99869376155123057</v>
      </c>
      <c r="D32" s="48">
        <f t="shared" si="4"/>
        <v>0.99873612657232769</v>
      </c>
      <c r="E32" s="48">
        <f t="shared" si="4"/>
        <v>0.99877723130640772</v>
      </c>
      <c r="F32" s="48">
        <f t="shared" si="4"/>
        <v>0.9988171092568956</v>
      </c>
      <c r="G32" s="48">
        <f t="shared" si="4"/>
        <v>0.99885579316897732</v>
      </c>
      <c r="H32" s="48">
        <f t="shared" si="4"/>
        <v>0.99889331504259071</v>
      </c>
      <c r="I32" s="48">
        <f t="shared" si="4"/>
        <v>0.99892970614532106</v>
      </c>
      <c r="J32" s="48">
        <f t="shared" si="4"/>
        <v>0.99896499702519714</v>
      </c>
      <c r="K32" s="50">
        <f t="shared" si="4"/>
        <v>0.99899921752338594</v>
      </c>
    </row>
    <row r="33" spans="1:11" x14ac:dyDescent="0.25">
      <c r="A33" s="46">
        <f t="shared" si="3"/>
        <v>3.1000000000000014</v>
      </c>
      <c r="B33" s="47">
        <f t="shared" si="4"/>
        <v>0.99903239678678168</v>
      </c>
      <c r="C33" s="48">
        <f t="shared" si="4"/>
        <v>0.99906456328048587</v>
      </c>
      <c r="D33" s="48">
        <f t="shared" si="4"/>
        <v>0.99909574480017771</v>
      </c>
      <c r="E33" s="48">
        <f t="shared" si="4"/>
        <v>0.99912596848436841</v>
      </c>
      <c r="F33" s="48">
        <f t="shared" si="4"/>
        <v>0.99915526082654138</v>
      </c>
      <c r="G33" s="48">
        <f t="shared" si="4"/>
        <v>0.99918364768717149</v>
      </c>
      <c r="H33" s="48">
        <f t="shared" si="4"/>
        <v>0.99921115430562446</v>
      </c>
      <c r="I33" s="48">
        <f t="shared" si="4"/>
        <v>0.99923780531193274</v>
      </c>
      <c r="J33" s="48">
        <f t="shared" si="4"/>
        <v>0.9992636247384461</v>
      </c>
      <c r="K33" s="50">
        <f t="shared" si="4"/>
        <v>0.99928863603135465</v>
      </c>
    </row>
    <row r="34" spans="1:11" x14ac:dyDescent="0.25">
      <c r="A34" s="46">
        <f t="shared" si="3"/>
        <v>3.2000000000000015</v>
      </c>
      <c r="B34" s="47">
        <f t="shared" si="4"/>
        <v>0.99931286206208414</v>
      </c>
      <c r="C34" s="48">
        <f t="shared" si="4"/>
        <v>0.99933632513856008</v>
      </c>
      <c r="D34" s="48">
        <f t="shared" si="4"/>
        <v>0.99935904701633993</v>
      </c>
      <c r="E34" s="48">
        <f t="shared" si="4"/>
        <v>0.99938104890961321</v>
      </c>
      <c r="F34" s="48">
        <f t="shared" si="4"/>
        <v>0.99940235150206558</v>
      </c>
      <c r="G34" s="48">
        <f t="shared" si="4"/>
        <v>0.99942297495760923</v>
      </c>
      <c r="H34" s="48">
        <f t="shared" si="4"/>
        <v>0.99944293893097536</v>
      </c>
      <c r="I34" s="48">
        <f t="shared" si="4"/>
        <v>0.99946226257817028</v>
      </c>
      <c r="J34" s="48">
        <f t="shared" si="4"/>
        <v>0.99948096456679303</v>
      </c>
      <c r="K34" s="50">
        <f t="shared" si="4"/>
        <v>0.99949906308621428</v>
      </c>
    </row>
    <row r="35" spans="1:11" x14ac:dyDescent="0.25">
      <c r="A35" s="46">
        <f t="shared" si="3"/>
        <v>3.3000000000000016</v>
      </c>
      <c r="B35" s="47">
        <f t="shared" si="4"/>
        <v>0.99951657585761622</v>
      </c>
      <c r="C35" s="48">
        <f t="shared" si="4"/>
        <v>0.99953352014389241</v>
      </c>
      <c r="D35" s="48">
        <f t="shared" si="4"/>
        <v>0.99954991275940785</v>
      </c>
      <c r="E35" s="48">
        <f t="shared" si="4"/>
        <v>0.99956577007961833</v>
      </c>
      <c r="F35" s="48">
        <f t="shared" si="4"/>
        <v>0.99958110805054967</v>
      </c>
      <c r="G35" s="48">
        <f t="shared" si="4"/>
        <v>0.99959594219813597</v>
      </c>
      <c r="H35" s="48">
        <f t="shared" si="4"/>
        <v>0.99961028763741799</v>
      </c>
      <c r="I35" s="48">
        <f t="shared" si="4"/>
        <v>0.99962415908159996</v>
      </c>
      <c r="J35" s="48">
        <f t="shared" si="4"/>
        <v>0.99963757085096694</v>
      </c>
      <c r="K35" s="50">
        <f t="shared" si="4"/>
        <v>0.99965053688166206</v>
      </c>
    </row>
    <row r="36" spans="1:11" x14ac:dyDescent="0.25">
      <c r="A36" s="46">
        <f t="shared" si="3"/>
        <v>3.4000000000000017</v>
      </c>
      <c r="B36" s="47">
        <f t="shared" si="4"/>
        <v>0.99966307073432314</v>
      </c>
      <c r="C36" s="48">
        <f t="shared" si="4"/>
        <v>0.99967518560258117</v>
      </c>
      <c r="D36" s="48">
        <f t="shared" si="4"/>
        <v>0.99968689432141877</v>
      </c>
      <c r="E36" s="48">
        <f t="shared" si="4"/>
        <v>0.99969820937539133</v>
      </c>
      <c r="F36" s="48">
        <f t="shared" si="4"/>
        <v>0.99970914290670931</v>
      </c>
      <c r="G36" s="48">
        <f t="shared" si="4"/>
        <v>0.99971970672318378</v>
      </c>
      <c r="H36" s="48">
        <f t="shared" si="4"/>
        <v>0.99972991230603647</v>
      </c>
      <c r="I36" s="48">
        <f t="shared" si="4"/>
        <v>0.99973977081757248</v>
      </c>
      <c r="J36" s="48">
        <f t="shared" si="4"/>
        <v>0.99974929310871952</v>
      </c>
      <c r="K36" s="50">
        <f t="shared" si="4"/>
        <v>0.99975848972643222</v>
      </c>
    </row>
    <row r="37" spans="1:11" x14ac:dyDescent="0.25">
      <c r="A37" s="46">
        <f t="shared" si="3"/>
        <v>3.5000000000000018</v>
      </c>
      <c r="B37" s="47">
        <f t="shared" si="4"/>
        <v>0.99976737092096446</v>
      </c>
      <c r="C37" s="48">
        <f t="shared" si="4"/>
        <v>0.99977594665300895</v>
      </c>
      <c r="D37" s="48">
        <f t="shared" si="4"/>
        <v>0.99978422660070532</v>
      </c>
      <c r="E37" s="48">
        <f t="shared" si="4"/>
        <v>0.99979222016651936</v>
      </c>
      <c r="F37" s="48">
        <f t="shared" si="4"/>
        <v>0.99979993648399268</v>
      </c>
      <c r="G37" s="48">
        <f t="shared" si="4"/>
        <v>0.99980738442436434</v>
      </c>
      <c r="H37" s="48">
        <f t="shared" si="4"/>
        <v>0.99981457260306672</v>
      </c>
      <c r="I37" s="48">
        <f t="shared" si="4"/>
        <v>0.99982150938609515</v>
      </c>
      <c r="J37" s="48">
        <f t="shared" si="4"/>
        <v>0.99982820289625407</v>
      </c>
      <c r="K37" s="50">
        <f t="shared" si="4"/>
        <v>0.99983466101927987</v>
      </c>
    </row>
    <row r="38" spans="1:11" x14ac:dyDescent="0.25">
      <c r="A38" s="46">
        <f t="shared" si="3"/>
        <v>3.6000000000000019</v>
      </c>
      <c r="B38" s="47">
        <f t="shared" si="4"/>
        <v>0.99984089140984245</v>
      </c>
      <c r="C38" s="48">
        <f t="shared" si="4"/>
        <v>0.99984690149742628</v>
      </c>
      <c r="D38" s="48">
        <f t="shared" si="4"/>
        <v>0.99985269849209257</v>
      </c>
      <c r="E38" s="48">
        <f t="shared" si="4"/>
        <v>0.99985828939012422</v>
      </c>
      <c r="F38" s="48">
        <f t="shared" si="4"/>
        <v>0.99986368097955425</v>
      </c>
      <c r="G38" s="48">
        <f t="shared" si="4"/>
        <v>0.99986887984557948</v>
      </c>
      <c r="H38" s="48">
        <f t="shared" si="4"/>
        <v>0.99987389237586155</v>
      </c>
      <c r="I38" s="48">
        <f t="shared" si="4"/>
        <v>0.9998787247657146</v>
      </c>
      <c r="J38" s="48">
        <f t="shared" si="4"/>
        <v>0.99988338302318458</v>
      </c>
      <c r="K38" s="50">
        <f t="shared" si="4"/>
        <v>0.99988787297401771</v>
      </c>
    </row>
    <row r="39" spans="1:11" x14ac:dyDescent="0.25">
      <c r="A39" s="46">
        <f t="shared" si="3"/>
        <v>3.700000000000002</v>
      </c>
      <c r="B39" s="47">
        <f t="shared" si="4"/>
        <v>0.99989220026652259</v>
      </c>
      <c r="C39" s="48">
        <f t="shared" si="4"/>
        <v>0.99989637037632595</v>
      </c>
      <c r="D39" s="48">
        <f t="shared" si="4"/>
        <v>0.99990038861102404</v>
      </c>
      <c r="E39" s="48">
        <f t="shared" si="4"/>
        <v>0.9999042601147311</v>
      </c>
      <c r="F39" s="48">
        <f t="shared" si="4"/>
        <v>0.99990798987252594</v>
      </c>
      <c r="G39" s="48">
        <f t="shared" si="4"/>
        <v>0.99991158271479919</v>
      </c>
      <c r="H39" s="48">
        <f t="shared" si="4"/>
        <v>0.99991504332150205</v>
      </c>
      <c r="I39" s="48">
        <f t="shared" si="4"/>
        <v>0.99991837622629731</v>
      </c>
      <c r="J39" s="48">
        <f t="shared" si="4"/>
        <v>0.99992158582061641</v>
      </c>
      <c r="K39" s="50">
        <f t="shared" si="4"/>
        <v>0.99992467635762128</v>
      </c>
    </row>
    <row r="40" spans="1:11" x14ac:dyDescent="0.25">
      <c r="A40" s="46">
        <f t="shared" si="3"/>
        <v>3.800000000000002</v>
      </c>
      <c r="B40" s="47">
        <f t="shared" si="4"/>
        <v>0.99992765195607491</v>
      </c>
      <c r="C40" s="48">
        <f t="shared" si="4"/>
        <v>0.99993051660412013</v>
      </c>
      <c r="D40" s="48">
        <f t="shared" si="4"/>
        <v>0.99993327416297029</v>
      </c>
      <c r="E40" s="48">
        <f t="shared" si="4"/>
        <v>0.99993592837051115</v>
      </c>
      <c r="F40" s="48">
        <f t="shared" si="4"/>
        <v>0.99993848284481679</v>
      </c>
      <c r="G40" s="48">
        <f t="shared" si="4"/>
        <v>0.99994094108758103</v>
      </c>
      <c r="H40" s="48">
        <f t="shared" si="4"/>
        <v>0.99994330648746577</v>
      </c>
      <c r="I40" s="48">
        <f t="shared" si="4"/>
        <v>0.99994558232336628</v>
      </c>
      <c r="J40" s="48">
        <f t="shared" si="4"/>
        <v>0.99994777176759819</v>
      </c>
      <c r="K40" s="50">
        <f t="shared" si="4"/>
        <v>0.9999498778890038</v>
      </c>
    </row>
    <row r="41" spans="1:11" ht="15.75" thickBot="1" x14ac:dyDescent="0.3">
      <c r="A41" s="65">
        <f t="shared" si="3"/>
        <v>3.9000000000000021</v>
      </c>
      <c r="B41" s="66">
        <f t="shared" si="4"/>
        <v>0.99995190365598241</v>
      </c>
      <c r="C41" s="67">
        <f t="shared" si="4"/>
        <v>0.99995385193944375</v>
      </c>
      <c r="D41" s="67">
        <f t="shared" si="4"/>
        <v>0.9999557255156879</v>
      </c>
      <c r="E41" s="67">
        <f t="shared" si="4"/>
        <v>0.99995752706921126</v>
      </c>
      <c r="F41" s="67">
        <f t="shared" si="4"/>
        <v>0.99995925919544149</v>
      </c>
      <c r="G41" s="67">
        <f t="shared" si="4"/>
        <v>0.99996092440340223</v>
      </c>
      <c r="H41" s="67">
        <f t="shared" si="4"/>
        <v>0.99996252511830896</v>
      </c>
      <c r="I41" s="67">
        <f t="shared" si="4"/>
        <v>0.99996406368409718</v>
      </c>
      <c r="J41" s="67">
        <f t="shared" si="4"/>
        <v>0.99996554236588497</v>
      </c>
      <c r="K41" s="68">
        <f t="shared" si="4"/>
        <v>0.99996696335237056</v>
      </c>
    </row>
    <row r="42" spans="1:11" ht="16.5" thickTop="1" thickBot="1" x14ac:dyDescent="0.3">
      <c r="A42" s="65">
        <f t="shared" si="3"/>
        <v>4.0000000000000018</v>
      </c>
      <c r="B42" s="66">
        <f t="shared" si="4"/>
        <v>0.99996832875816688</v>
      </c>
      <c r="C42" s="67">
        <f t="shared" si="4"/>
        <v>0.99996964062607341</v>
      </c>
      <c r="D42" s="67">
        <f t="shared" si="4"/>
        <v>0.99997090092928809</v>
      </c>
      <c r="E42" s="67">
        <f t="shared" si="4"/>
        <v>0.99997211157355947</v>
      </c>
      <c r="F42" s="67">
        <f t="shared" si="4"/>
        <v>0.99997327439928052</v>
      </c>
      <c r="G42" s="67">
        <f t="shared" si="4"/>
        <v>0.99997439118352593</v>
      </c>
      <c r="H42" s="67">
        <f t="shared" si="4"/>
        <v>0.9999754636420336</v>
      </c>
      <c r="I42" s="67">
        <f t="shared" si="4"/>
        <v>0.99997649343113137</v>
      </c>
      <c r="J42" s="67">
        <f t="shared" si="4"/>
        <v>0.99997748214961146</v>
      </c>
      <c r="K42" s="68">
        <f t="shared" si="4"/>
        <v>0.99997843134055187</v>
      </c>
    </row>
    <row r="43" spans="1:11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Mediane</vt:lpstr>
      <vt:lpstr>MENU</vt:lpstr>
      <vt:lpstr>Loi binomiale</vt:lpstr>
      <vt:lpstr>Loi normale</vt:lpstr>
      <vt:lpstr>ci_x_ni</vt:lpstr>
      <vt:lpstr>Data_1</vt:lpstr>
      <vt:lpstr>nb_copie</vt:lpstr>
      <vt:lpstr>ni_ci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LAMBERT</dc:creator>
  <cp:lastModifiedBy>Philippe LAMBERT</cp:lastModifiedBy>
  <dcterms:created xsi:type="dcterms:W3CDTF">2026-01-07T15:20:18Z</dcterms:created>
  <dcterms:modified xsi:type="dcterms:W3CDTF">2026-02-11T15:11:29Z</dcterms:modified>
</cp:coreProperties>
</file>